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eliconnl.sharepoint.com/sites/msteams_68d151/Gedeelde documenten/IBS 6 Naar een Schone-Groene Leefomgeving/Veldonderzoek/"/>
    </mc:Choice>
  </mc:AlternateContent>
  <xr:revisionPtr revIDLastSave="19" documentId="11_9151F117011FD8E3FD3072D757F23D58CD4942B9" xr6:coauthVersionLast="45" xr6:coauthVersionMax="45" xr10:uidLastSave="{1AA3590A-0E56-4885-8DE6-589BAF3053F6}"/>
  <bookViews>
    <workbookView xWindow="-120" yWindow="-16230" windowWidth="25440" windowHeight="15390" xr2:uid="{00000000-000D-0000-FFFF-FFFF00000000}"/>
  </bookViews>
  <sheets>
    <sheet name="1. Info" sheetId="7" r:id="rId1"/>
    <sheet name="2. Bomen" sheetId="2" r:id="rId2"/>
    <sheet name="3. Struiken" sheetId="3" r:id="rId3"/>
    <sheet name="4. Diversen" sheetId="5" r:id="rId4"/>
    <sheet name="5. Biomassa" sheetId="1" r:id="rId5"/>
    <sheet name="6. Totaaloverzicht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3" l="1"/>
  <c r="E7" i="3"/>
  <c r="E8" i="3"/>
  <c r="E9" i="3"/>
  <c r="E10" i="3"/>
  <c r="E11" i="3"/>
  <c r="E12" i="3"/>
  <c r="E13" i="3"/>
  <c r="E5" i="3"/>
  <c r="B5" i="6" l="1"/>
  <c r="B4" i="6"/>
  <c r="B33" i="6" l="1"/>
  <c r="B31" i="6"/>
  <c r="B30" i="6"/>
  <c r="B29" i="6"/>
  <c r="B28" i="6"/>
  <c r="B25" i="6"/>
  <c r="B24" i="6"/>
  <c r="B23" i="6"/>
  <c r="B21" i="6"/>
  <c r="A9" i="6"/>
  <c r="A10" i="6"/>
  <c r="A11" i="6"/>
  <c r="A8" i="6"/>
  <c r="B3" i="6"/>
  <c r="D108" i="2" l="1"/>
  <c r="D107" i="2"/>
  <c r="D106" i="2"/>
  <c r="D105" i="2"/>
  <c r="D104" i="2"/>
  <c r="D103" i="2"/>
  <c r="D102" i="2"/>
  <c r="D101" i="2"/>
  <c r="D109" i="2" s="1"/>
  <c r="D100" i="2"/>
  <c r="D99" i="2"/>
  <c r="D98" i="2"/>
  <c r="D93" i="2"/>
  <c r="D92" i="2"/>
  <c r="D91" i="2"/>
  <c r="D90" i="2"/>
  <c r="D89" i="2"/>
  <c r="D88" i="2"/>
  <c r="D87" i="2"/>
  <c r="D86" i="2"/>
  <c r="D85" i="2"/>
  <c r="D84" i="2"/>
  <c r="D83" i="2"/>
  <c r="D94" i="2" l="1"/>
  <c r="D110" i="2" s="1"/>
  <c r="B22" i="6" s="1"/>
  <c r="J34" i="2"/>
  <c r="K34" i="2" s="1"/>
  <c r="K5" i="3"/>
  <c r="L5" i="3" s="1"/>
  <c r="L6" i="2"/>
  <c r="M6" i="2" s="1"/>
  <c r="B136" i="5" l="1"/>
  <c r="B32" i="6" s="1"/>
  <c r="B66" i="5"/>
  <c r="B27" i="6" s="1"/>
  <c r="C19" i="1"/>
  <c r="F13" i="3" l="1"/>
  <c r="F12" i="3"/>
  <c r="F11" i="3"/>
  <c r="F10" i="3"/>
  <c r="F9" i="3"/>
  <c r="F8" i="3"/>
  <c r="F7" i="3"/>
  <c r="F6" i="3"/>
  <c r="F5" i="3"/>
  <c r="D42" i="2"/>
  <c r="E42" i="2" s="1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C5" i="1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F14" i="3" l="1"/>
  <c r="F15" i="3" s="1"/>
  <c r="C14" i="1" s="1"/>
  <c r="C15" i="1" s="1"/>
  <c r="B16" i="6" s="1"/>
  <c r="E43" i="2"/>
  <c r="E44" i="2" s="1"/>
  <c r="F15" i="2"/>
  <c r="B14" i="6"/>
  <c r="C22" i="1" l="1"/>
  <c r="C23" i="1" s="1"/>
  <c r="F16" i="2"/>
  <c r="C9" i="1" s="1"/>
  <c r="B35" i="5" l="1"/>
  <c r="B36" i="5"/>
  <c r="B41" i="5" s="1"/>
  <c r="B26" i="6" s="1"/>
  <c r="B34" i="6" s="1"/>
  <c r="B36" i="6" s="1"/>
  <c r="C24" i="1"/>
  <c r="C25" i="1"/>
  <c r="C26" i="1"/>
  <c r="B17" i="6" s="1"/>
  <c r="C10" i="1"/>
  <c r="B15" i="6" l="1"/>
  <c r="B18" i="6" s="1"/>
  <c r="C29" i="1"/>
</calcChain>
</file>

<file path=xl/sharedStrings.xml><?xml version="1.0" encoding="utf-8"?>
<sst xmlns="http://schemas.openxmlformats.org/spreadsheetml/2006/main" count="407" uniqueCount="305">
  <si>
    <t>Biomassa strooisellaag</t>
  </si>
  <si>
    <t>Biomassa boomlaag</t>
  </si>
  <si>
    <t>gemiddelde boomlaaghoogte in m</t>
  </si>
  <si>
    <t>aantal m3 boominhoud</t>
  </si>
  <si>
    <t>getal D</t>
  </si>
  <si>
    <t>D x 1600 in kg</t>
  </si>
  <si>
    <t>getal E</t>
  </si>
  <si>
    <t>E is de biomassa van de bomen (inclusief wortelstelsel) in kg</t>
  </si>
  <si>
    <t>Biomassa struiklaag</t>
  </si>
  <si>
    <t>gemiddelde struiklaaghoogte in m</t>
  </si>
  <si>
    <t>** getal F</t>
  </si>
  <si>
    <t>aantal m3 struikinhoud in m3</t>
  </si>
  <si>
    <t>getal G</t>
  </si>
  <si>
    <t>G x 1600 in kg</t>
  </si>
  <si>
    <t>getal H</t>
  </si>
  <si>
    <t>H is de biomassa van de struiklaag in kg</t>
  </si>
  <si>
    <t>begroeide oppervlak in %</t>
  </si>
  <si>
    <t>** getal J</t>
  </si>
  <si>
    <t>J x 4 x 0,5 kg in kg</t>
  </si>
  <si>
    <t>getal K</t>
  </si>
  <si>
    <t>K x 4 in kg</t>
  </si>
  <si>
    <t>** getal L</t>
  </si>
  <si>
    <t>** getal C</t>
  </si>
  <si>
    <t>aantal m3 boominhoud in m3</t>
  </si>
  <si>
    <t>getal M</t>
  </si>
  <si>
    <t>M x 800 in kg</t>
  </si>
  <si>
    <t>getal N</t>
  </si>
  <si>
    <t>Totale Biomassa</t>
  </si>
  <si>
    <t>boomsoort</t>
  </si>
  <si>
    <t>omtrek in m</t>
  </si>
  <si>
    <t>oppervlak in m2</t>
  </si>
  <si>
    <t>voorbeeld</t>
  </si>
  <si>
    <t>(L = levend, D = dood)</t>
  </si>
  <si>
    <t>dikte strooisellaag in cm</t>
  </si>
  <si>
    <t>** getal A</t>
  </si>
  <si>
    <t>getal B</t>
  </si>
  <si>
    <t>biomassa strooisellaag in kg</t>
  </si>
  <si>
    <t>A x 400 m2 x 3 kg</t>
  </si>
  <si>
    <t>aantal</t>
  </si>
  <si>
    <t>totale oppervlakte in m2</t>
  </si>
  <si>
    <t>Gegevens struiken</t>
  </si>
  <si>
    <t>struiksoort</t>
  </si>
  <si>
    <t>meidoorn</t>
  </si>
  <si>
    <t>a) Natuurwaardebepaling door bomen</t>
  </si>
  <si>
    <t>punten</t>
  </si>
  <si>
    <t>2 en 3</t>
  </si>
  <si>
    <t>4 en 5</t>
  </si>
  <si>
    <t>6 en 7</t>
  </si>
  <si>
    <t>8 en 9</t>
  </si>
  <si>
    <t>10 en 11</t>
  </si>
  <si>
    <t>12 en meer</t>
  </si>
  <si>
    <t>b) In onderstaande tabellen kun je het aantal natuurwaardepunten bepalen per aangetroffen boomomtrek</t>
  </si>
  <si>
    <t>Boomomtrek</t>
  </si>
  <si>
    <t xml:space="preserve">aantal punten </t>
  </si>
  <si>
    <t>x 1</t>
  </si>
  <si>
    <t>x 2</t>
  </si>
  <si>
    <t>x 3</t>
  </si>
  <si>
    <t>x 4</t>
  </si>
  <si>
    <t>x 6</t>
  </si>
  <si>
    <t>x 9</t>
  </si>
  <si>
    <t>x 13</t>
  </si>
  <si>
    <t xml:space="preserve">x 17 </t>
  </si>
  <si>
    <t>x 22</t>
  </si>
  <si>
    <t>x 28</t>
  </si>
  <si>
    <t>x 35</t>
  </si>
  <si>
    <t>totaal</t>
  </si>
  <si>
    <t>Totaal aantal punten (A)</t>
  </si>
  <si>
    <t>Totaal aantal punten (B)</t>
  </si>
  <si>
    <t>Totaal aantal punten (A + B)</t>
  </si>
  <si>
    <t>Het aantal verschillende grootteklassen bepaalt de variatie.</t>
  </si>
  <si>
    <t>Zijn alle bomen even dik, dan behoort de boomlaag maar tot één grootteklasse.</t>
  </si>
  <si>
    <t>In onderstaande tabel kun je opzoeken hoeveel natuurwaardepunten de boomlaag oplevert betreffende boomgrootte-variatie</t>
  </si>
  <si>
    <t>aantal boomgrootteklassen</t>
  </si>
  <si>
    <t>8 en meer</t>
  </si>
  <si>
    <t>c) Natuurwaardebepaling door boomgrootte-variatie</t>
  </si>
  <si>
    <t>aantal struiksoorten</t>
  </si>
  <si>
    <t>12 en 13</t>
  </si>
  <si>
    <t>14 en meer</t>
  </si>
  <si>
    <t>e) natuurwaardering bepaald door reliëf**</t>
  </si>
  <si>
    <t>Reliëf (hoogteverschillen) heeft ook invloed op het aantal niches.</t>
  </si>
  <si>
    <t>Uit onderstaande tabel kan men het aantal punten afleiden.</t>
  </si>
  <si>
    <t>gat door ontwortelde boom</t>
  </si>
  <si>
    <t>reliëf</t>
  </si>
  <si>
    <t>rabatsloot</t>
  </si>
  <si>
    <t>natuurlijke glooiing</t>
  </si>
  <si>
    <t>anders</t>
  </si>
  <si>
    <t>f) Natuurwaardering bepaald door de aanwezigheid van dood hout.</t>
  </si>
  <si>
    <t>aantal kg dood hout (liggend) in kg</t>
  </si>
  <si>
    <t>meer dan 1200</t>
  </si>
  <si>
    <t>g) Natuurwaardepunten bepaald door de zeldzaamheid van bomen</t>
  </si>
  <si>
    <t>Boomsoort</t>
  </si>
  <si>
    <t>Haagbeuk</t>
  </si>
  <si>
    <t>Wintereik</t>
  </si>
  <si>
    <t>Zoete Kers</t>
  </si>
  <si>
    <t>Grauwe els</t>
  </si>
  <si>
    <t>Linde</t>
  </si>
  <si>
    <t>minpunten</t>
  </si>
  <si>
    <t>Amerikaanse eik</t>
  </si>
  <si>
    <t>(Japanse) larix</t>
  </si>
  <si>
    <t>Grove den</t>
  </si>
  <si>
    <t>(Fijn)spar</t>
  </si>
  <si>
    <t>Robinia ("Acacia")</t>
  </si>
  <si>
    <t>Amerikaanse vogelkers</t>
  </si>
  <si>
    <t>h) Natuurwaardebepaling bepaald door het aantal soorten kruiden en paddestoelen**</t>
  </si>
  <si>
    <t xml:space="preserve">   Met onderstaande tabel kan worden bepaald hoeveel punten de aanwezigheid van planten en paddestoelen oplevert</t>
  </si>
  <si>
    <t>meer dan 35</t>
  </si>
  <si>
    <t>i) Natuurwaarde bepaald door ruimtelijke variatie**</t>
  </si>
  <si>
    <t xml:space="preserve">duidelijk door de natuur bepaald </t>
  </si>
  <si>
    <t xml:space="preserve">elke open plek (groter dan de boomhoogte) </t>
  </si>
  <si>
    <r>
      <t xml:space="preserve">   Het gaat om het aantal insecten en andere kleine dieren van twee uit elkaar liggende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strooisel.</t>
    </r>
  </si>
  <si>
    <t xml:space="preserve">   In onderstaande tabel is te zien hoeveel punten dit oplevert</t>
  </si>
  <si>
    <t>meer dan 18</t>
  </si>
  <si>
    <t xml:space="preserve">   maximaal 100 punten voor dit onderdeel</t>
  </si>
  <si>
    <t>k) Natuurwaarde bepaald door de aanwezigheid van boomholten**</t>
  </si>
  <si>
    <t>l) Heeft dit bosgebied een extra ecologische waarde?</t>
  </si>
  <si>
    <t>Deze extra ecologische waarde kan aanwezig zijn naarmate het bos groter is of als bosgebied een corridorfunctie vervult.</t>
  </si>
  <si>
    <t>Het gaat dus om het totale bosgebied waar het afgepaalde vierkant in ligt.</t>
  </si>
  <si>
    <t>in onderstaande tabel is het aantal punten te zien.</t>
  </si>
  <si>
    <t>grootte totale bosgebied (zie kaart)</t>
  </si>
  <si>
    <t>&lt; 1 ha</t>
  </si>
  <si>
    <t>&gt; 1000 ha</t>
  </si>
  <si>
    <t>Functie als corridor</t>
  </si>
  <si>
    <t xml:space="preserve">Deze corridorfunctie is er wanneer er sprake is van </t>
  </si>
  <si>
    <t xml:space="preserve">    van een verbindend landschapselement tussen twee bosgebieden/natuurgebieden,</t>
  </si>
  <si>
    <t xml:space="preserve">    van een 'stepping stone' tussen twee bosgebieden</t>
  </si>
  <si>
    <t>m) ecologische leeftijd van het bos**</t>
  </si>
  <si>
    <t xml:space="preserve">   maak een schatting van de ecologische leeftijd en geef het aantal punten</t>
  </si>
  <si>
    <t>Successiestadium</t>
  </si>
  <si>
    <t>Pionierstadium</t>
  </si>
  <si>
    <t>Struikenstadium</t>
  </si>
  <si>
    <t>Stakenstadium</t>
  </si>
  <si>
    <t>Boomstadium zonder volwassen bomen</t>
  </si>
  <si>
    <t>boomstadium met volwassen bomen</t>
  </si>
  <si>
    <t>bos met volwassen bomen welke aftakelen/kwijnen</t>
  </si>
  <si>
    <t>climaxstadium</t>
  </si>
  <si>
    <t>1) Biomassabepaling</t>
  </si>
  <si>
    <t>in kg</t>
  </si>
  <si>
    <t>2) Natuurwaardebepaling</t>
  </si>
  <si>
    <t>e) reliëf</t>
  </si>
  <si>
    <t>g) zeldzaamheid</t>
  </si>
  <si>
    <t>h) aantal soorten kruiden / paddestoelen</t>
  </si>
  <si>
    <t>i) ruimtelijke variatie</t>
  </si>
  <si>
    <t>k) aanwezige boomholten</t>
  </si>
  <si>
    <t>l) extra ecologische waarde</t>
  </si>
  <si>
    <t>m) ecologische leeftijd</t>
  </si>
  <si>
    <t>Aantal boomsoorten</t>
  </si>
  <si>
    <t>struiken</t>
  </si>
  <si>
    <t>K' + N</t>
  </si>
  <si>
    <t>K + N in kg</t>
  </si>
  <si>
    <r>
      <t>een laag van één cm over een oppervlak van één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weegt gemiddeld 3 kg</t>
    </r>
  </si>
  <si>
    <t>moet in het veld gemeten / geteld worden</t>
  </si>
  <si>
    <t>is als voorbeeld ingevuld</t>
  </si>
  <si>
    <t>Biomassa kruidlaag</t>
  </si>
  <si>
    <t xml:space="preserve">    In onderstaande tabel is te vinden hoeveel natuurwaardepunten dit oplevert.</t>
  </si>
  <si>
    <t>aantal punten a)</t>
  </si>
  <si>
    <t>aantal punten c)</t>
  </si>
  <si>
    <t>aantal punten d)</t>
  </si>
  <si>
    <t>aantal punten e)</t>
  </si>
  <si>
    <t>aantal punten f)</t>
  </si>
  <si>
    <t>aantal extra punten</t>
  </si>
  <si>
    <t>aantal punten g)</t>
  </si>
  <si>
    <t>aantal punten h)</t>
  </si>
  <si>
    <t>aantal punten i)</t>
  </si>
  <si>
    <t>aantal punten j)</t>
  </si>
  <si>
    <t>aantal punten extra</t>
  </si>
  <si>
    <t>aantal minpunten</t>
  </si>
  <si>
    <t>aantal punten k)</t>
  </si>
  <si>
    <t>(max 100)</t>
  </si>
  <si>
    <t>aantal punten l)</t>
  </si>
  <si>
    <t>aantal punten m)</t>
  </si>
  <si>
    <t>Waarderen van een bos-ecosysteem</t>
  </si>
  <si>
    <t>Ecologische boswaardering</t>
  </si>
  <si>
    <t>Biomassabepaling</t>
  </si>
  <si>
    <t>Natuurwaardebepaling: Bomen</t>
  </si>
  <si>
    <t>Waardebepaling door struiken</t>
  </si>
  <si>
    <t>Waardebepaling door bomen</t>
  </si>
  <si>
    <t>Natuurwaardebepaling: Struiken</t>
  </si>
  <si>
    <t>Totaal aantal punten</t>
  </si>
  <si>
    <t>Tabel 1**</t>
  </si>
  <si>
    <t>Tabel 2</t>
  </si>
  <si>
    <t>Tabel 3**</t>
  </si>
  <si>
    <t>Tabel 4</t>
  </si>
  <si>
    <t>a) aantal soorten bomen (Tabel 5)</t>
  </si>
  <si>
    <t>b) punten uit Tabel 6 en 7</t>
  </si>
  <si>
    <t>c) boomgroottevariatie (Tabel 8)</t>
  </si>
  <si>
    <t>Tabel 9**</t>
  </si>
  <si>
    <t>Tabel 10</t>
  </si>
  <si>
    <t>d) aantal soorten struiken (Tabel 11)</t>
  </si>
  <si>
    <r>
      <t xml:space="preserve">Tabel 12 </t>
    </r>
    <r>
      <rPr>
        <b/>
        <sz val="10"/>
        <color theme="1"/>
        <rFont val="Arial"/>
        <family val="2"/>
      </rPr>
      <t>Natuurwaarde door dood hout</t>
    </r>
  </si>
  <si>
    <t xml:space="preserve">    Uit Tabel 10 kun je het aantal soorten struiken bepalen.</t>
  </si>
  <si>
    <t>Aanwezigheid van de volgende soorten levert minpunten op (exoten). (niet met het aantal exemplaren vermenigvuldigen)</t>
  </si>
  <si>
    <t>f) dood hout (Tabel 12)</t>
  </si>
  <si>
    <t>Tabel 13</t>
  </si>
  <si>
    <t>j) aantal aanwezige insectensoorten (Tabel 13)</t>
  </si>
  <si>
    <t xml:space="preserve">   Als de bomen duidelijk op rijen geplant zijn dan mag je geen punten toevoegen</t>
  </si>
  <si>
    <t>Tabel 8</t>
  </si>
  <si>
    <t xml:space="preserve">   In onderstaande tabel is te vinden hoeveel natuurwaardepunten dat oplevert.</t>
  </si>
  <si>
    <t xml:space="preserve">   Uit Tabel 2 is het aantal soorten bomen te bepalen. In onderstaande tabel blijkt hoeveel natuurpunten dit oplevert</t>
  </si>
  <si>
    <t>Uit Tabel 4 kun je opmaken uit hoeveel verschillende grootteklassen de boomlaag van het bosgebied heeft.</t>
  </si>
  <si>
    <t>O</t>
  </si>
  <si>
    <t>biomassa van de kruidlaag (in kg) inclusief de dode liggende bomen</t>
  </si>
  <si>
    <t>biomassa van de kruidlaag (in kg) inclusief de dode liggende bomen indien de kruidlaag voornamelijk uit braam bestaat</t>
  </si>
  <si>
    <t>O'</t>
  </si>
  <si>
    <t>Doorrekengetal</t>
  </si>
  <si>
    <t>B + E + H + O (of O') in kg</t>
  </si>
  <si>
    <t>ruimtelijke variatie</t>
  </si>
  <si>
    <t>Hoe werkt deze excelsheet?</t>
  </si>
  <si>
    <t>Het laatste tabblad geeft het totaaloverzicht met eindscore</t>
  </si>
  <si>
    <t>kan tijdens de uitwerking worden bepaald</t>
  </si>
  <si>
    <t>kwadraat/12,57</t>
  </si>
  <si>
    <t>getal O of O' - let op: wordt automatisch bepaald en doorgeteld naar tabblad 6.</t>
  </si>
  <si>
    <t>totale oppervlakte x gemiddelde boomlaaghoogte (getal C) in m3</t>
  </si>
  <si>
    <t>totale oppervlakte x gemiddelde lengte (getal L) in m3</t>
  </si>
  <si>
    <t>totale oppervlakte x gemiddelde struikhoogte (getal F) in m3</t>
  </si>
  <si>
    <t>Tabel 11</t>
  </si>
  <si>
    <t>Natuurwaarde struiken</t>
  </si>
  <si>
    <t>Frequentie struiken per soort</t>
  </si>
  <si>
    <t>Frequentie bomen per soort</t>
  </si>
  <si>
    <r>
      <t xml:space="preserve">Gegevens </t>
    </r>
    <r>
      <rPr>
        <b/>
        <i/>
        <sz val="10"/>
        <color theme="1"/>
        <rFont val="Arial"/>
        <family val="2"/>
      </rPr>
      <t xml:space="preserve">dode liggende </t>
    </r>
    <r>
      <rPr>
        <b/>
        <sz val="10"/>
        <color theme="1"/>
        <rFont val="Arial"/>
        <family val="2"/>
      </rPr>
      <t>bomen</t>
    </r>
  </si>
  <si>
    <t>Tabel 5</t>
  </si>
  <si>
    <t>Tabel 6</t>
  </si>
  <si>
    <t>Tabel 7</t>
  </si>
  <si>
    <t>Boomgrootte-variatie</t>
  </si>
  <si>
    <t>L/D</t>
  </si>
  <si>
    <t>L</t>
  </si>
  <si>
    <t>zomereik</t>
  </si>
  <si>
    <t>Vul alle groen en geel gekleurde velden in.</t>
  </si>
  <si>
    <t>Natuurwaardebepaling: Diversen</t>
  </si>
  <si>
    <r>
      <t xml:space="preserve">   In de biomassabepaling is het aantal kg dood hout (</t>
    </r>
    <r>
      <rPr>
        <b/>
        <sz val="10"/>
        <color theme="1"/>
        <rFont val="Arial"/>
        <family val="2"/>
      </rPr>
      <t>liggend</t>
    </r>
    <r>
      <rPr>
        <sz val="10"/>
        <color theme="1"/>
        <rFont val="Arial"/>
        <family val="2"/>
      </rPr>
      <t>) te vinden (getal N).</t>
    </r>
  </si>
  <si>
    <t>biomassa van de dode liggende bomen</t>
  </si>
  <si>
    <r>
      <t xml:space="preserve">Elke dode </t>
    </r>
    <r>
      <rPr>
        <i/>
        <sz val="10"/>
        <color theme="1"/>
        <rFont val="Arial"/>
        <family val="2"/>
      </rPr>
      <t xml:space="preserve">staande </t>
    </r>
    <r>
      <rPr>
        <sz val="10"/>
        <color theme="1"/>
        <rFont val="Arial"/>
        <family val="2"/>
      </rPr>
      <t>boom (groter dan 40 cm omtrek) levert 15 extra punten op (zie Tabel 1)</t>
    </r>
  </si>
  <si>
    <t>aantal punten volgens Tabel 12</t>
  </si>
  <si>
    <t>wel of geen corridor</t>
  </si>
  <si>
    <t>Geen functie als corridor</t>
  </si>
  <si>
    <t>punten voor corridorfuncie of niet</t>
  </si>
  <si>
    <t>Bosnummer:</t>
  </si>
  <si>
    <t>Locatie (coördinaten):</t>
  </si>
  <si>
    <t>Locatie (adres):</t>
  </si>
  <si>
    <t>Namen leerlingen:</t>
  </si>
  <si>
    <t>© Helicon MBO Den Bosch - Milieu-onderzoek en Inspectie / Ger van den Oetelaar</t>
  </si>
  <si>
    <t>veel braam?</t>
  </si>
  <si>
    <t>Indien de kruidlaag voornamelijk uit braam bestaat,</t>
  </si>
  <si>
    <t>vul dan een 1 in in het gele vakje. De K-waarde zal x4 worden meegerekend.</t>
  </si>
  <si>
    <t>Zie tabblad 3. Struiken</t>
  </si>
  <si>
    <t>Zie tabblad 2. Bomen</t>
  </si>
  <si>
    <t>EINDCIJFER VOOR DIT BOS:</t>
  </si>
  <si>
    <t>(op een schaal van 0-10)</t>
  </si>
  <si>
    <t>Totale biomassa in kg</t>
  </si>
  <si>
    <t>boomomtrek (grootteklasse) in m</t>
  </si>
  <si>
    <t>0,41 - 0,60</t>
  </si>
  <si>
    <t>0,61 - 0,80</t>
  </si>
  <si>
    <t>0,81 - 1,00</t>
  </si>
  <si>
    <t>1,01 - 1,20</t>
  </si>
  <si>
    <t>1,21 - 1,40</t>
  </si>
  <si>
    <t>1,41 - 1,60</t>
  </si>
  <si>
    <t>1,61 - 1,80</t>
  </si>
  <si>
    <t>1,81 - 2,00</t>
  </si>
  <si>
    <t>2,01 - 2,20</t>
  </si>
  <si>
    <t>meer dan 2,20</t>
  </si>
  <si>
    <t>0,05 - 0,40</t>
  </si>
  <si>
    <t>Grootteklassen bomen (alleen levende bomen!)</t>
  </si>
  <si>
    <t>(zie getal N op tabblad 5. Biomassa - afhankelijk van Tabel 3)</t>
  </si>
  <si>
    <t>(MAX)</t>
  </si>
  <si>
    <t>*</t>
  </si>
  <si>
    <t>geen max</t>
  </si>
  <si>
    <r>
      <t xml:space="preserve">aantal </t>
    </r>
    <r>
      <rPr>
        <i/>
        <sz val="10"/>
        <color theme="1"/>
        <rFont val="Arial"/>
        <family val="2"/>
      </rPr>
      <t>soorten</t>
    </r>
    <r>
      <rPr>
        <sz val="10"/>
        <color theme="1"/>
        <rFont val="Arial"/>
        <family val="2"/>
      </rPr>
      <t xml:space="preserve"> kruiden + paddestoelen</t>
    </r>
  </si>
  <si>
    <t>1 t/m 10</t>
  </si>
  <si>
    <t>11 t/m 25</t>
  </si>
  <si>
    <t>26 t/m 100</t>
  </si>
  <si>
    <t>101 t/m 200</t>
  </si>
  <si>
    <t>201 t/m 400</t>
  </si>
  <si>
    <t>401 t/m 600</t>
  </si>
  <si>
    <t>601 t/m 800</t>
  </si>
  <si>
    <t>801 t/m 1000</t>
  </si>
  <si>
    <t>1001 t/m 1200</t>
  </si>
  <si>
    <t>1 t/m 8</t>
  </si>
  <si>
    <t>9 t/m 15</t>
  </si>
  <si>
    <t>16 t/m 25</t>
  </si>
  <si>
    <t>26 t/m 35</t>
  </si>
  <si>
    <t>1 t/m 6</t>
  </si>
  <si>
    <r>
      <t xml:space="preserve">aantal </t>
    </r>
    <r>
      <rPr>
        <i/>
        <sz val="10"/>
        <color theme="1"/>
        <rFont val="Arial"/>
        <family val="2"/>
      </rPr>
      <t>soorten</t>
    </r>
    <r>
      <rPr>
        <sz val="10"/>
        <color theme="1"/>
        <rFont val="Arial"/>
        <family val="2"/>
      </rPr>
      <t xml:space="preserve"> insecten en andere kleine dieren </t>
    </r>
  </si>
  <si>
    <t>7 t/m 10</t>
  </si>
  <si>
    <t>11 t/m 14</t>
  </si>
  <si>
    <t>15 t/m 18</t>
  </si>
  <si>
    <t>1 t/m 10 ha</t>
  </si>
  <si>
    <t>11 t/m 100 ha</t>
  </si>
  <si>
    <t>101 t/m 1000 ha</t>
  </si>
  <si>
    <t>gemiddelde omtrek in m</t>
  </si>
  <si>
    <t>aantal staken</t>
  </si>
  <si>
    <t>(kwadraat/12,57)*aantal</t>
  </si>
  <si>
    <t xml:space="preserve">   Jonge opkomende boomscheuten tel je ook als kruid-soort.</t>
  </si>
  <si>
    <t>j) Natuurwaarde bepaald door de aanwezige insecten en andere kleine dieren**</t>
  </si>
  <si>
    <t>Vergeet niet na een aanpassing het tabblad weer te beveiligen.</t>
  </si>
  <si>
    <t>Boomomtrek traag groeiende bomen (Beuk, Eik, Haagbeuk) - levende én dode bomen!</t>
  </si>
  <si>
    <t>Boomomtrek andere bomen - levende én dode bomen!</t>
  </si>
  <si>
    <t>deze lijst langer maken als er meer bomen zijn (hef blokkering op en voeg een VOLLEDIGE RIJ toe)</t>
  </si>
  <si>
    <t>deze lijst langer maken als er meer struiken zijn (hef blokkering op en voeg een VOLLEDIGE RIJ toe)</t>
  </si>
  <si>
    <t>De beveiliging van tabbladen kun je opheffen met wachtwoord: bos</t>
  </si>
  <si>
    <t xml:space="preserve">   Elke boomholte groter dan een 1 euromunt levert 5 punten op.</t>
  </si>
  <si>
    <r>
      <t xml:space="preserve">Gegevens </t>
    </r>
    <r>
      <rPr>
        <b/>
        <i/>
        <sz val="10"/>
        <color theme="1"/>
        <rFont val="Arial"/>
        <family val="2"/>
      </rPr>
      <t>staande</t>
    </r>
    <r>
      <rPr>
        <b/>
        <sz val="10"/>
        <color theme="1"/>
        <rFont val="Arial"/>
        <family val="2"/>
      </rPr>
      <t xml:space="preserve"> levende en dode bomen (opkomende scheuten - omtrek &lt;5cm - niet meetellen)</t>
    </r>
  </si>
  <si>
    <t>Zet een representatief onderzoeksvlak uit van 20 bij 20 meter</t>
  </si>
  <si>
    <t>Namen onderzoekers:</t>
  </si>
  <si>
    <t xml:space="preserve">   De aanwezigheid van de volgende soorten levert extra punten op (niet met het aantal exemplaren vermenigvuldigen). Zaailingen tellen niet mee.</t>
  </si>
  <si>
    <t>gemiddelde lengte dode bomen in kruidlaag in m</t>
  </si>
  <si>
    <t>aantal punten grootte bosgebied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</si>
</sst>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3" x14ac:knownFonts="1"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i/>
      <sz val="10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i/>
      <sz val="14"/>
      <color theme="1"/>
      <name val="Arial"/>
      <family val="2"/>
    </font>
    <font>
      <sz val="11"/>
      <color theme="1"/>
      <name val="Arial"/>
      <family val="2"/>
    </font>
    <font>
      <b/>
      <i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2" fontId="0" fillId="0" borderId="0" xfId="0" applyNumberFormat="1"/>
    <xf numFmtId="0" fontId="0" fillId="2" borderId="0" xfId="0" applyFill="1"/>
    <xf numFmtId="0" fontId="0" fillId="0" borderId="0" xfId="0" applyBorder="1"/>
    <xf numFmtId="0" fontId="0" fillId="0" borderId="1" xfId="0" applyBorder="1"/>
    <xf numFmtId="2" fontId="0" fillId="0" borderId="1" xfId="0" applyNumberFormat="1" applyBorder="1"/>
    <xf numFmtId="0" fontId="2" fillId="0" borderId="0" xfId="0" applyFont="1"/>
    <xf numFmtId="164" fontId="0" fillId="0" borderId="0" xfId="0" applyNumberFormat="1"/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left"/>
    </xf>
    <xf numFmtId="0" fontId="0" fillId="0" borderId="2" xfId="0" applyBorder="1"/>
    <xf numFmtId="0" fontId="3" fillId="0" borderId="0" xfId="0" applyFont="1"/>
    <xf numFmtId="1" fontId="0" fillId="0" borderId="1" xfId="0" applyNumberFormat="1" applyBorder="1"/>
    <xf numFmtId="0" fontId="2" fillId="0" borderId="0" xfId="0" applyFont="1" applyFill="1" applyBorder="1" applyAlignment="1">
      <alignment horizontal="left"/>
    </xf>
    <xf numFmtId="0" fontId="0" fillId="4" borderId="1" xfId="0" applyFill="1" applyBorder="1"/>
    <xf numFmtId="2" fontId="0" fillId="4" borderId="1" xfId="0" applyNumberFormat="1" applyFill="1" applyBorder="1"/>
    <xf numFmtId="164" fontId="0" fillId="4" borderId="1" xfId="0" applyNumberFormat="1" applyFill="1" applyBorder="1"/>
    <xf numFmtId="0" fontId="0" fillId="0" borderId="0" xfId="0" applyFill="1" applyBorder="1"/>
    <xf numFmtId="0" fontId="0" fillId="4" borderId="1" xfId="0" applyFill="1" applyBorder="1" applyAlignment="1">
      <alignment horizontal="center"/>
    </xf>
    <xf numFmtId="0" fontId="2" fillId="2" borderId="0" xfId="0" applyFont="1" applyFill="1"/>
    <xf numFmtId="0" fontId="6" fillId="0" borderId="0" xfId="0" applyFont="1"/>
    <xf numFmtId="0" fontId="2" fillId="0" borderId="0" xfId="0" applyFont="1" applyBorder="1"/>
    <xf numFmtId="0" fontId="7" fillId="0" borderId="0" xfId="0" applyFont="1"/>
    <xf numFmtId="0" fontId="0" fillId="0" borderId="0" xfId="0" applyProtection="1"/>
    <xf numFmtId="0" fontId="3" fillId="0" borderId="0" xfId="0" applyFont="1" applyProtection="1"/>
    <xf numFmtId="0" fontId="2" fillId="0" borderId="0" xfId="0" applyFont="1" applyProtection="1"/>
    <xf numFmtId="0" fontId="0" fillId="0" borderId="0" xfId="0" applyFill="1" applyProtection="1"/>
    <xf numFmtId="0" fontId="0" fillId="0" borderId="0" xfId="0" applyFill="1" applyBorder="1" applyProtection="1"/>
    <xf numFmtId="1" fontId="0" fillId="0" borderId="0" xfId="0" applyNumberFormat="1" applyFill="1" applyProtection="1"/>
    <xf numFmtId="0" fontId="6" fillId="0" borderId="0" xfId="0" applyFont="1" applyProtection="1"/>
    <xf numFmtId="0" fontId="0" fillId="2" borderId="3" xfId="0" applyFill="1" applyBorder="1" applyProtection="1"/>
    <xf numFmtId="0" fontId="0" fillId="5" borderId="0" xfId="0" applyFill="1"/>
    <xf numFmtId="0" fontId="0" fillId="5" borderId="1" xfId="0" applyFill="1" applyBorder="1"/>
    <xf numFmtId="0" fontId="6" fillId="0" borderId="0" xfId="0" applyFont="1" applyFill="1" applyProtection="1"/>
    <xf numFmtId="0" fontId="0" fillId="0" borderId="0" xfId="0" applyBorder="1" applyAlignment="1">
      <alignment horizontal="left"/>
    </xf>
    <xf numFmtId="0" fontId="0" fillId="3" borderId="0" xfId="0" applyFill="1" applyProtection="1"/>
    <xf numFmtId="2" fontId="0" fillId="0" borderId="1" xfId="0" applyNumberFormat="1" applyFill="1" applyBorder="1"/>
    <xf numFmtId="164" fontId="0" fillId="0" borderId="1" xfId="0" applyNumberFormat="1" applyFill="1" applyBorder="1"/>
    <xf numFmtId="0" fontId="2" fillId="0" borderId="0" xfId="0" applyFont="1" applyFill="1" applyBorder="1"/>
    <xf numFmtId="0" fontId="0" fillId="4" borderId="1" xfId="0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/>
    <xf numFmtId="0" fontId="0" fillId="0" borderId="5" xfId="0" applyFill="1" applyBorder="1"/>
    <xf numFmtId="2" fontId="0" fillId="0" borderId="0" xfId="0" applyNumberFormat="1" applyFill="1" applyProtection="1"/>
    <xf numFmtId="2" fontId="0" fillId="0" borderId="0" xfId="0" applyNumberFormat="1" applyFill="1" applyBorder="1" applyProtection="1"/>
    <xf numFmtId="0" fontId="0" fillId="3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4" fillId="0" borderId="0" xfId="0" applyFont="1" applyProtection="1"/>
    <xf numFmtId="0" fontId="0" fillId="0" borderId="0" xfId="0" applyBorder="1" applyProtection="1"/>
    <xf numFmtId="0" fontId="8" fillId="3" borderId="4" xfId="0" applyFont="1" applyFill="1" applyBorder="1" applyProtection="1"/>
    <xf numFmtId="0" fontId="0" fillId="5" borderId="1" xfId="0" applyFill="1" applyBorder="1" applyProtection="1"/>
    <xf numFmtId="0" fontId="8" fillId="2" borderId="3" xfId="0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2" fontId="0" fillId="0" borderId="0" xfId="0" applyNumberFormat="1" applyFill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4" borderId="7" xfId="0" applyFill="1" applyBorder="1" applyProtection="1"/>
    <xf numFmtId="0" fontId="3" fillId="0" borderId="0" xfId="0" applyFont="1" applyFill="1" applyProtection="1"/>
    <xf numFmtId="0" fontId="10" fillId="0" borderId="0" xfId="0" applyFont="1" applyProtection="1"/>
    <xf numFmtId="0" fontId="3" fillId="4" borderId="2" xfId="0" applyFont="1" applyFill="1" applyBorder="1" applyProtection="1"/>
    <xf numFmtId="0" fontId="5" fillId="4" borderId="2" xfId="0" applyFont="1" applyFill="1" applyBorder="1" applyProtection="1"/>
    <xf numFmtId="0" fontId="5" fillId="4" borderId="7" xfId="0" applyFont="1" applyFill="1" applyBorder="1" applyProtection="1"/>
    <xf numFmtId="0" fontId="11" fillId="0" borderId="0" xfId="0" applyFont="1" applyProtection="1"/>
    <xf numFmtId="0" fontId="3" fillId="4" borderId="2" xfId="0" applyFont="1" applyFill="1" applyBorder="1"/>
    <xf numFmtId="0" fontId="0" fillId="4" borderId="7" xfId="0" applyFill="1" applyBorder="1"/>
    <xf numFmtId="0" fontId="3" fillId="0" borderId="8" xfId="0" applyFont="1" applyFill="1" applyBorder="1"/>
    <xf numFmtId="0" fontId="2" fillId="0" borderId="1" xfId="0" applyFont="1" applyFill="1" applyBorder="1"/>
    <xf numFmtId="0" fontId="6" fillId="3" borderId="0" xfId="0" applyFont="1" applyFill="1" applyProtection="1"/>
    <xf numFmtId="0" fontId="0" fillId="0" borderId="0" xfId="0" applyFont="1"/>
    <xf numFmtId="0" fontId="6" fillId="0" borderId="5" xfId="0" applyFont="1" applyFill="1" applyBorder="1"/>
    <xf numFmtId="0" fontId="0" fillId="0" borderId="10" xfId="0" applyBorder="1"/>
    <xf numFmtId="0" fontId="12" fillId="0" borderId="3" xfId="0" applyFont="1" applyBorder="1"/>
    <xf numFmtId="165" fontId="3" fillId="6" borderId="3" xfId="0" applyNumberFormat="1" applyFont="1" applyFill="1" applyBorder="1"/>
    <xf numFmtId="2" fontId="3" fillId="6" borderId="9" xfId="0" applyNumberFormat="1" applyFont="1" applyFill="1" applyBorder="1"/>
    <xf numFmtId="0" fontId="6" fillId="0" borderId="1" xfId="0" applyFont="1" applyBorder="1" applyAlignment="1">
      <alignment horizontal="right"/>
    </xf>
    <xf numFmtId="0" fontId="6" fillId="0" borderId="1" xfId="0" applyFont="1" applyFill="1" applyBorder="1"/>
    <xf numFmtId="1" fontId="0" fillId="2" borderId="3" xfId="0" applyNumberFormat="1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C23"/>
  <sheetViews>
    <sheetView tabSelected="1" workbookViewId="0">
      <selection activeCell="B4" sqref="B4"/>
    </sheetView>
  </sheetViews>
  <sheetFormatPr defaultColWidth="9.109375" defaultRowHeight="13.2" x14ac:dyDescent="0.25"/>
  <cols>
    <col min="1" max="1" width="25.6640625" style="25" customWidth="1"/>
    <col min="2" max="2" width="60.44140625" style="25" customWidth="1"/>
    <col min="3" max="3" width="11.88671875" style="25" customWidth="1"/>
    <col min="4" max="16384" width="9.109375" style="25"/>
  </cols>
  <sheetData>
    <row r="1" spans="1:3" ht="24.6" x14ac:dyDescent="0.4">
      <c r="A1" s="62" t="s">
        <v>171</v>
      </c>
      <c r="B1" s="63"/>
    </row>
    <row r="2" spans="1:3" x14ac:dyDescent="0.25">
      <c r="A2" s="31" t="s">
        <v>300</v>
      </c>
    </row>
    <row r="4" spans="1:3" ht="15.6" x14ac:dyDescent="0.3">
      <c r="A4" s="49" t="s">
        <v>235</v>
      </c>
      <c r="B4" s="47"/>
    </row>
    <row r="5" spans="1:3" ht="15.6" x14ac:dyDescent="0.3">
      <c r="A5" s="49" t="s">
        <v>237</v>
      </c>
      <c r="B5" s="47"/>
    </row>
    <row r="6" spans="1:3" ht="15.6" x14ac:dyDescent="0.3">
      <c r="A6" s="49" t="s">
        <v>236</v>
      </c>
      <c r="B6" s="47"/>
    </row>
    <row r="7" spans="1:3" ht="15.6" x14ac:dyDescent="0.3">
      <c r="A7" s="49"/>
      <c r="C7" s="50"/>
    </row>
    <row r="8" spans="1:3" x14ac:dyDescent="0.25">
      <c r="A8" s="25" t="s">
        <v>301</v>
      </c>
      <c r="B8" s="47"/>
    </row>
    <row r="9" spans="1:3" x14ac:dyDescent="0.25">
      <c r="B9" s="47"/>
    </row>
    <row r="10" spans="1:3" x14ac:dyDescent="0.25">
      <c r="B10" s="47"/>
    </row>
    <row r="11" spans="1:3" x14ac:dyDescent="0.25">
      <c r="B11" s="47"/>
    </row>
    <row r="13" spans="1:3" ht="17.399999999999999" x14ac:dyDescent="0.3">
      <c r="A13" s="61" t="s">
        <v>206</v>
      </c>
      <c r="B13" s="58"/>
    </row>
    <row r="14" spans="1:3" ht="14.4" thickBot="1" x14ac:dyDescent="0.3">
      <c r="A14" s="64" t="s">
        <v>226</v>
      </c>
    </row>
    <row r="15" spans="1:3" ht="13.8" thickBot="1" x14ac:dyDescent="0.3">
      <c r="A15" s="32"/>
      <c r="B15" s="25" t="s">
        <v>150</v>
      </c>
    </row>
    <row r="16" spans="1:3" ht="13.8" thickBot="1" x14ac:dyDescent="0.3">
      <c r="A16" s="51"/>
      <c r="B16" s="25" t="s">
        <v>208</v>
      </c>
    </row>
    <row r="17" spans="1:2" x14ac:dyDescent="0.25">
      <c r="A17" s="52"/>
      <c r="B17" s="25" t="s">
        <v>151</v>
      </c>
    </row>
    <row r="18" spans="1:2" x14ac:dyDescent="0.25">
      <c r="A18" s="29"/>
    </row>
    <row r="19" spans="1:2" ht="18" x14ac:dyDescent="0.35">
      <c r="A19" s="60" t="s">
        <v>297</v>
      </c>
    </row>
    <row r="20" spans="1:2" ht="18" x14ac:dyDescent="0.35">
      <c r="A20" s="60" t="s">
        <v>292</v>
      </c>
    </row>
    <row r="21" spans="1:2" ht="17.399999999999999" x14ac:dyDescent="0.3">
      <c r="A21" s="59" t="s">
        <v>207</v>
      </c>
      <c r="B21" s="28"/>
    </row>
    <row r="22" spans="1:2" ht="17.399999999999999" x14ac:dyDescent="0.3">
      <c r="A22" s="59"/>
      <c r="B22" s="28"/>
    </row>
    <row r="23" spans="1:2" x14ac:dyDescent="0.25">
      <c r="A23" s="31" t="s">
        <v>239</v>
      </c>
    </row>
  </sheetData>
  <sheetProtection algorithmName="SHA-512" hashValue="98uHn/YLIzuUhKkSswYegIkYlrbCYDSvL6iT8CdGmSyNEJ9H2zjCs9NI7CooMoaVilpvbwWTHOfXRUk+MuJ+vw==" saltValue="wct4iy04n6k8gLPLmjdnUw==" spinCount="100000" sheet="1" objects="1" scenarios="1" selectLockedCell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M126"/>
  <sheetViews>
    <sheetView workbookViewId="0">
      <selection activeCell="B26" sqref="B26"/>
    </sheetView>
  </sheetViews>
  <sheetFormatPr defaultRowHeight="13.2" x14ac:dyDescent="0.25"/>
  <cols>
    <col min="1" max="1" width="12.5546875" customWidth="1"/>
    <col min="2" max="2" width="31.109375" customWidth="1"/>
    <col min="3" max="3" width="11.6640625" customWidth="1"/>
    <col min="4" max="4" width="13.6640625" bestFit="1" customWidth="1"/>
    <col min="5" max="5" width="14" style="1" bestFit="1" customWidth="1"/>
    <col min="6" max="6" width="14.33203125" customWidth="1"/>
    <col min="8" max="8" width="10.109375" bestFit="1" customWidth="1"/>
    <col min="9" max="9" width="10.88671875" bestFit="1" customWidth="1"/>
    <col min="10" max="10" width="12" bestFit="1" customWidth="1"/>
    <col min="11" max="11" width="14" bestFit="1" customWidth="1"/>
    <col min="12" max="12" width="13.6640625" bestFit="1" customWidth="1"/>
    <col min="13" max="13" width="14" bestFit="1" customWidth="1"/>
  </cols>
  <sheetData>
    <row r="1" spans="1:13" ht="17.399999999999999" x14ac:dyDescent="0.3">
      <c r="A1" s="13" t="s">
        <v>173</v>
      </c>
      <c r="B1" s="13"/>
    </row>
    <row r="3" spans="1:13" x14ac:dyDescent="0.25">
      <c r="A3" s="2" t="s">
        <v>178</v>
      </c>
      <c r="B3" s="6" t="s">
        <v>299</v>
      </c>
      <c r="C3" s="6"/>
      <c r="E3" s="55"/>
      <c r="F3" s="43"/>
    </row>
    <row r="4" spans="1:13" x14ac:dyDescent="0.25">
      <c r="B4" t="s">
        <v>32</v>
      </c>
    </row>
    <row r="5" spans="1:13" x14ac:dyDescent="0.25">
      <c r="B5" s="16" t="s">
        <v>28</v>
      </c>
      <c r="C5" s="16" t="s">
        <v>223</v>
      </c>
      <c r="D5" s="16" t="s">
        <v>29</v>
      </c>
      <c r="E5" s="16" t="s">
        <v>209</v>
      </c>
      <c r="F5" s="17" t="s">
        <v>30</v>
      </c>
      <c r="I5" s="16" t="s">
        <v>28</v>
      </c>
      <c r="J5" s="16" t="s">
        <v>223</v>
      </c>
      <c r="K5" s="16" t="s">
        <v>29</v>
      </c>
      <c r="L5" s="16" t="s">
        <v>209</v>
      </c>
      <c r="M5" s="17" t="s">
        <v>30</v>
      </c>
    </row>
    <row r="6" spans="1:13" x14ac:dyDescent="0.25">
      <c r="B6" s="56"/>
      <c r="C6" s="56"/>
      <c r="D6" s="56">
        <v>0</v>
      </c>
      <c r="E6" s="5">
        <f t="shared" ref="E6:E14" si="0">(D6*D6)/12.57</f>
        <v>0</v>
      </c>
      <c r="F6" s="5">
        <f t="shared" ref="F6:F14" si="1">E6</f>
        <v>0</v>
      </c>
      <c r="H6" s="33" t="s">
        <v>31</v>
      </c>
      <c r="I6" s="34" t="s">
        <v>225</v>
      </c>
      <c r="J6" s="34" t="s">
        <v>224</v>
      </c>
      <c r="K6" s="34">
        <v>1.34</v>
      </c>
      <c r="L6" s="9">
        <f>(K6*K6)/12.57</f>
        <v>0.14284805091487671</v>
      </c>
      <c r="M6" s="38">
        <f>L6</f>
        <v>0.14284805091487671</v>
      </c>
    </row>
    <row r="7" spans="1:13" x14ac:dyDescent="0.25">
      <c r="B7" s="56"/>
      <c r="C7" s="56"/>
      <c r="D7" s="56">
        <v>0</v>
      </c>
      <c r="E7" s="5">
        <f t="shared" si="0"/>
        <v>0</v>
      </c>
      <c r="F7" s="5">
        <f t="shared" si="1"/>
        <v>0</v>
      </c>
    </row>
    <row r="8" spans="1:13" x14ac:dyDescent="0.25">
      <c r="B8" s="56"/>
      <c r="C8" s="56"/>
      <c r="D8" s="56">
        <v>0</v>
      </c>
      <c r="E8" s="5">
        <f t="shared" si="0"/>
        <v>0</v>
      </c>
      <c r="F8" s="5">
        <f t="shared" si="1"/>
        <v>0</v>
      </c>
    </row>
    <row r="9" spans="1:13" x14ac:dyDescent="0.25">
      <c r="B9" s="56"/>
      <c r="C9" s="56"/>
      <c r="D9" s="56">
        <v>0</v>
      </c>
      <c r="E9" s="5">
        <f t="shared" si="0"/>
        <v>0</v>
      </c>
      <c r="F9" s="5">
        <f t="shared" si="1"/>
        <v>0</v>
      </c>
    </row>
    <row r="10" spans="1:13" x14ac:dyDescent="0.25">
      <c r="B10" s="56"/>
      <c r="C10" s="56"/>
      <c r="D10" s="56">
        <v>0</v>
      </c>
      <c r="E10" s="5">
        <f t="shared" si="0"/>
        <v>0</v>
      </c>
      <c r="F10" s="5">
        <f t="shared" si="1"/>
        <v>0</v>
      </c>
    </row>
    <row r="11" spans="1:13" x14ac:dyDescent="0.25">
      <c r="B11" s="56"/>
      <c r="C11" s="56"/>
      <c r="D11" s="56">
        <v>0</v>
      </c>
      <c r="E11" s="5">
        <f t="shared" si="0"/>
        <v>0</v>
      </c>
      <c r="F11" s="5">
        <f t="shared" si="1"/>
        <v>0</v>
      </c>
    </row>
    <row r="12" spans="1:13" x14ac:dyDescent="0.25">
      <c r="B12" s="56"/>
      <c r="C12" s="56"/>
      <c r="D12" s="56">
        <v>0</v>
      </c>
      <c r="E12" s="5">
        <f t="shared" si="0"/>
        <v>0</v>
      </c>
      <c r="F12" s="5">
        <f t="shared" si="1"/>
        <v>0</v>
      </c>
    </row>
    <row r="13" spans="1:13" x14ac:dyDescent="0.25">
      <c r="B13" s="56"/>
      <c r="C13" s="56"/>
      <c r="D13" s="56">
        <v>0</v>
      </c>
      <c r="E13" s="5">
        <f t="shared" si="0"/>
        <v>0</v>
      </c>
      <c r="F13" s="5">
        <f t="shared" si="1"/>
        <v>0</v>
      </c>
    </row>
    <row r="14" spans="1:13" x14ac:dyDescent="0.25">
      <c r="B14" s="56"/>
      <c r="C14" s="56"/>
      <c r="D14" s="56">
        <v>0</v>
      </c>
      <c r="E14" s="5">
        <f t="shared" si="0"/>
        <v>0</v>
      </c>
      <c r="F14" s="5">
        <f t="shared" si="1"/>
        <v>0</v>
      </c>
      <c r="G14" t="s">
        <v>295</v>
      </c>
    </row>
    <row r="15" spans="1:13" x14ac:dyDescent="0.25">
      <c r="B15" s="4" t="s">
        <v>39</v>
      </c>
      <c r="C15" s="4"/>
      <c r="D15" s="4"/>
      <c r="E15" s="4"/>
      <c r="F15" s="5">
        <f>SUM(F6:F14)</f>
        <v>0</v>
      </c>
    </row>
    <row r="16" spans="1:13" x14ac:dyDescent="0.25">
      <c r="B16" s="4" t="s">
        <v>211</v>
      </c>
      <c r="C16" s="4"/>
      <c r="D16" s="4"/>
      <c r="E16" s="4"/>
      <c r="F16" s="5">
        <f>F15*'5. Biomassa'!C8</f>
        <v>0</v>
      </c>
      <c r="G16" s="22" t="s">
        <v>4</v>
      </c>
    </row>
    <row r="19" spans="1:3" x14ac:dyDescent="0.25">
      <c r="A19" t="s">
        <v>179</v>
      </c>
      <c r="B19" s="6" t="s">
        <v>217</v>
      </c>
    </row>
    <row r="20" spans="1:3" x14ac:dyDescent="0.25">
      <c r="B20" s="16" t="s">
        <v>28</v>
      </c>
      <c r="C20" s="16" t="s">
        <v>38</v>
      </c>
    </row>
    <row r="21" spans="1:3" x14ac:dyDescent="0.25">
      <c r="B21" s="47"/>
      <c r="C21" s="47"/>
    </row>
    <row r="22" spans="1:3" x14ac:dyDescent="0.25">
      <c r="B22" s="47"/>
      <c r="C22" s="47"/>
    </row>
    <row r="23" spans="1:3" x14ac:dyDescent="0.25">
      <c r="B23" s="47"/>
      <c r="C23" s="47"/>
    </row>
    <row r="24" spans="1:3" x14ac:dyDescent="0.25">
      <c r="B24" s="47"/>
      <c r="C24" s="47"/>
    </row>
    <row r="25" spans="1:3" x14ac:dyDescent="0.25">
      <c r="B25" s="47"/>
      <c r="C25" s="47"/>
    </row>
    <row r="26" spans="1:3" x14ac:dyDescent="0.25">
      <c r="B26" s="47"/>
      <c r="C26" s="47"/>
    </row>
    <row r="27" spans="1:3" x14ac:dyDescent="0.25">
      <c r="B27" s="47"/>
      <c r="C27" s="47"/>
    </row>
    <row r="28" spans="1:3" x14ac:dyDescent="0.25">
      <c r="B28" s="47"/>
      <c r="C28" s="47"/>
    </row>
    <row r="29" spans="1:3" x14ac:dyDescent="0.25">
      <c r="B29" s="47"/>
      <c r="C29" s="47"/>
    </row>
    <row r="32" spans="1:3" x14ac:dyDescent="0.25">
      <c r="A32" s="2" t="s">
        <v>180</v>
      </c>
      <c r="B32" s="6" t="s">
        <v>218</v>
      </c>
    </row>
    <row r="33" spans="1:11" x14ac:dyDescent="0.25">
      <c r="B33" s="16" t="s">
        <v>28</v>
      </c>
      <c r="C33" s="16" t="s">
        <v>29</v>
      </c>
      <c r="D33" s="16" t="s">
        <v>209</v>
      </c>
      <c r="E33" s="17" t="s">
        <v>30</v>
      </c>
      <c r="H33" s="16" t="s">
        <v>28</v>
      </c>
      <c r="I33" s="16" t="s">
        <v>29</v>
      </c>
      <c r="J33" s="16" t="s">
        <v>209</v>
      </c>
      <c r="K33" s="17" t="s">
        <v>30</v>
      </c>
    </row>
    <row r="34" spans="1:11" x14ac:dyDescent="0.25">
      <c r="B34" s="56"/>
      <c r="C34" s="56">
        <v>0</v>
      </c>
      <c r="D34" s="5">
        <f t="shared" ref="D34:D42" si="2">(C34*C34)/12.57</f>
        <v>0</v>
      </c>
      <c r="E34" s="5">
        <f t="shared" ref="E34:E42" si="3">D34</f>
        <v>0</v>
      </c>
      <c r="G34" s="33" t="s">
        <v>31</v>
      </c>
      <c r="H34" s="34" t="s">
        <v>225</v>
      </c>
      <c r="I34" s="34">
        <v>2</v>
      </c>
      <c r="J34" s="9">
        <f>(I34*I34)/12.57</f>
        <v>0.31821797931583135</v>
      </c>
      <c r="K34" s="38">
        <f>J34</f>
        <v>0.31821797931583135</v>
      </c>
    </row>
    <row r="35" spans="1:11" x14ac:dyDescent="0.25">
      <c r="B35" s="56"/>
      <c r="C35" s="56">
        <v>0</v>
      </c>
      <c r="D35" s="5">
        <f t="shared" si="2"/>
        <v>0</v>
      </c>
      <c r="E35" s="5">
        <f t="shared" si="3"/>
        <v>0</v>
      </c>
    </row>
    <row r="36" spans="1:11" x14ac:dyDescent="0.25">
      <c r="B36" s="56"/>
      <c r="C36" s="56">
        <v>0</v>
      </c>
      <c r="D36" s="5">
        <f t="shared" si="2"/>
        <v>0</v>
      </c>
      <c r="E36" s="5">
        <f t="shared" si="3"/>
        <v>0</v>
      </c>
    </row>
    <row r="37" spans="1:11" x14ac:dyDescent="0.25">
      <c r="B37" s="56"/>
      <c r="C37" s="56">
        <v>0</v>
      </c>
      <c r="D37" s="5">
        <f t="shared" si="2"/>
        <v>0</v>
      </c>
      <c r="E37" s="5">
        <f t="shared" si="3"/>
        <v>0</v>
      </c>
    </row>
    <row r="38" spans="1:11" x14ac:dyDescent="0.25">
      <c r="B38" s="56"/>
      <c r="C38" s="56">
        <v>0</v>
      </c>
      <c r="D38" s="5">
        <f t="shared" si="2"/>
        <v>0</v>
      </c>
      <c r="E38" s="5">
        <f t="shared" si="3"/>
        <v>0</v>
      </c>
    </row>
    <row r="39" spans="1:11" x14ac:dyDescent="0.25">
      <c r="B39" s="56"/>
      <c r="C39" s="56">
        <v>0</v>
      </c>
      <c r="D39" s="5">
        <f t="shared" si="2"/>
        <v>0</v>
      </c>
      <c r="E39" s="5">
        <f t="shared" si="3"/>
        <v>0</v>
      </c>
    </row>
    <row r="40" spans="1:11" x14ac:dyDescent="0.25">
      <c r="B40" s="56"/>
      <c r="C40" s="56">
        <v>0</v>
      </c>
      <c r="D40" s="5">
        <f t="shared" si="2"/>
        <v>0</v>
      </c>
      <c r="E40" s="5">
        <f t="shared" si="3"/>
        <v>0</v>
      </c>
    </row>
    <row r="41" spans="1:11" x14ac:dyDescent="0.25">
      <c r="B41" s="56"/>
      <c r="C41" s="56">
        <v>0</v>
      </c>
      <c r="D41" s="5">
        <f t="shared" si="2"/>
        <v>0</v>
      </c>
      <c r="E41" s="5">
        <f t="shared" si="3"/>
        <v>0</v>
      </c>
    </row>
    <row r="42" spans="1:11" x14ac:dyDescent="0.25">
      <c r="B42" s="56"/>
      <c r="C42" s="56">
        <v>0</v>
      </c>
      <c r="D42" s="5">
        <f t="shared" si="2"/>
        <v>0</v>
      </c>
      <c r="E42" s="5">
        <f t="shared" si="3"/>
        <v>0</v>
      </c>
      <c r="F42" t="s">
        <v>295</v>
      </c>
    </row>
    <row r="43" spans="1:11" x14ac:dyDescent="0.25">
      <c r="B43" s="4" t="s">
        <v>39</v>
      </c>
      <c r="C43" s="4"/>
      <c r="D43" s="4"/>
      <c r="E43" s="5">
        <f>SUM(E34:E42)</f>
        <v>0</v>
      </c>
    </row>
    <row r="44" spans="1:11" x14ac:dyDescent="0.25">
      <c r="B44" s="4" t="s">
        <v>212</v>
      </c>
      <c r="C44" s="4"/>
      <c r="D44" s="4"/>
      <c r="E44" s="5">
        <f>E43*'5. Biomassa'!C21</f>
        <v>0</v>
      </c>
      <c r="F44" s="22" t="s">
        <v>24</v>
      </c>
    </row>
    <row r="47" spans="1:11" x14ac:dyDescent="0.25">
      <c r="A47" t="s">
        <v>181</v>
      </c>
      <c r="B47" s="6" t="s">
        <v>260</v>
      </c>
    </row>
    <row r="48" spans="1:11" x14ac:dyDescent="0.25">
      <c r="B48" s="16" t="s">
        <v>248</v>
      </c>
      <c r="C48" s="16" t="s">
        <v>38</v>
      </c>
    </row>
    <row r="49" spans="1:5" x14ac:dyDescent="0.25">
      <c r="B49" s="14" t="s">
        <v>259</v>
      </c>
      <c r="C49" s="47"/>
    </row>
    <row r="50" spans="1:5" x14ac:dyDescent="0.25">
      <c r="B50" s="4" t="s">
        <v>249</v>
      </c>
      <c r="C50" s="47"/>
    </row>
    <row r="51" spans="1:5" x14ac:dyDescent="0.25">
      <c r="B51" s="4" t="s">
        <v>250</v>
      </c>
      <c r="C51" s="47"/>
    </row>
    <row r="52" spans="1:5" x14ac:dyDescent="0.25">
      <c r="B52" s="4" t="s">
        <v>251</v>
      </c>
      <c r="C52" s="47"/>
    </row>
    <row r="53" spans="1:5" x14ac:dyDescent="0.25">
      <c r="B53" s="4" t="s">
        <v>252</v>
      </c>
      <c r="C53" s="47"/>
    </row>
    <row r="54" spans="1:5" x14ac:dyDescent="0.25">
      <c r="B54" s="4" t="s">
        <v>253</v>
      </c>
      <c r="C54" s="47"/>
    </row>
    <row r="55" spans="1:5" x14ac:dyDescent="0.25">
      <c r="B55" s="4" t="s">
        <v>254</v>
      </c>
      <c r="C55" s="47"/>
    </row>
    <row r="56" spans="1:5" x14ac:dyDescent="0.25">
      <c r="B56" s="4" t="s">
        <v>255</v>
      </c>
      <c r="C56" s="47"/>
    </row>
    <row r="57" spans="1:5" x14ac:dyDescent="0.25">
      <c r="B57" s="4" t="s">
        <v>256</v>
      </c>
      <c r="C57" s="47"/>
    </row>
    <row r="58" spans="1:5" x14ac:dyDescent="0.25">
      <c r="B58" s="4" t="s">
        <v>257</v>
      </c>
      <c r="C58" s="47"/>
    </row>
    <row r="59" spans="1:5" x14ac:dyDescent="0.25">
      <c r="B59" s="4" t="s">
        <v>258</v>
      </c>
      <c r="C59" s="47"/>
    </row>
    <row r="62" spans="1:5" ht="17.399999999999999" x14ac:dyDescent="0.3">
      <c r="A62" s="13" t="s">
        <v>175</v>
      </c>
      <c r="E62"/>
    </row>
    <row r="63" spans="1:5" x14ac:dyDescent="0.25">
      <c r="E63"/>
    </row>
    <row r="64" spans="1:5" x14ac:dyDescent="0.25">
      <c r="A64" s="6" t="s">
        <v>43</v>
      </c>
      <c r="E64"/>
    </row>
    <row r="65" spans="1:8" x14ac:dyDescent="0.25">
      <c r="A65" t="s">
        <v>197</v>
      </c>
      <c r="E65"/>
    </row>
    <row r="66" spans="1:8" x14ac:dyDescent="0.25">
      <c r="E66"/>
    </row>
    <row r="67" spans="1:8" x14ac:dyDescent="0.25">
      <c r="A67" t="s">
        <v>219</v>
      </c>
      <c r="B67" s="6" t="s">
        <v>145</v>
      </c>
      <c r="E67"/>
    </row>
    <row r="68" spans="1:8" x14ac:dyDescent="0.25">
      <c r="B68" s="16" t="s">
        <v>145</v>
      </c>
      <c r="C68" s="16" t="s">
        <v>44</v>
      </c>
      <c r="E68"/>
    </row>
    <row r="69" spans="1:8" x14ac:dyDescent="0.25">
      <c r="B69" s="8">
        <v>1</v>
      </c>
      <c r="C69" s="4">
        <v>0</v>
      </c>
      <c r="E69"/>
    </row>
    <row r="70" spans="1:8" x14ac:dyDescent="0.25">
      <c r="B70" s="8" t="s">
        <v>45</v>
      </c>
      <c r="C70" s="4">
        <v>20</v>
      </c>
      <c r="E70"/>
    </row>
    <row r="71" spans="1:8" x14ac:dyDescent="0.25">
      <c r="B71" s="8" t="s">
        <v>46</v>
      </c>
      <c r="C71" s="4">
        <v>60</v>
      </c>
      <c r="E71"/>
    </row>
    <row r="72" spans="1:8" x14ac:dyDescent="0.25">
      <c r="B72" s="8" t="s">
        <v>47</v>
      </c>
      <c r="C72" s="4">
        <v>100</v>
      </c>
      <c r="E72"/>
    </row>
    <row r="73" spans="1:8" x14ac:dyDescent="0.25">
      <c r="B73" s="8" t="s">
        <v>48</v>
      </c>
      <c r="C73" s="4">
        <v>140</v>
      </c>
      <c r="E73"/>
    </row>
    <row r="74" spans="1:8" x14ac:dyDescent="0.25">
      <c r="B74" s="8" t="s">
        <v>49</v>
      </c>
      <c r="C74" s="4">
        <v>180</v>
      </c>
      <c r="E74"/>
    </row>
    <row r="75" spans="1:8" x14ac:dyDescent="0.25">
      <c r="B75" s="8" t="s">
        <v>50</v>
      </c>
      <c r="C75" s="4">
        <v>200</v>
      </c>
    </row>
    <row r="76" spans="1:8" ht="13.8" thickBot="1" x14ac:dyDescent="0.3">
      <c r="A76" s="36"/>
      <c r="B76" s="3"/>
      <c r="E76"/>
      <c r="F76" s="19"/>
    </row>
    <row r="77" spans="1:8" ht="13.8" thickBot="1" x14ac:dyDescent="0.3">
      <c r="A77" s="36"/>
      <c r="B77" t="s">
        <v>154</v>
      </c>
      <c r="C77" s="54"/>
      <c r="E77"/>
      <c r="F77" s="19"/>
    </row>
    <row r="78" spans="1:8" x14ac:dyDescent="0.25">
      <c r="E78"/>
    </row>
    <row r="79" spans="1:8" x14ac:dyDescent="0.25">
      <c r="A79" s="15" t="s">
        <v>51</v>
      </c>
      <c r="B79" s="6"/>
      <c r="C79" s="6"/>
      <c r="D79" s="6"/>
      <c r="E79" s="6"/>
      <c r="F79" s="6"/>
      <c r="G79" s="6"/>
      <c r="H79" s="6"/>
    </row>
    <row r="80" spans="1:8" x14ac:dyDescent="0.25">
      <c r="E80"/>
    </row>
    <row r="81" spans="1:5" x14ac:dyDescent="0.25">
      <c r="A81" s="19" t="s">
        <v>220</v>
      </c>
      <c r="B81" s="40" t="s">
        <v>293</v>
      </c>
      <c r="C81" s="19"/>
      <c r="D81" s="19"/>
      <c r="E81"/>
    </row>
    <row r="82" spans="1:5" x14ac:dyDescent="0.25">
      <c r="A82" s="16" t="s">
        <v>52</v>
      </c>
      <c r="B82" s="16" t="s">
        <v>38</v>
      </c>
      <c r="C82" s="16" t="s">
        <v>53</v>
      </c>
      <c r="D82" s="41" t="s">
        <v>65</v>
      </c>
      <c r="E82"/>
    </row>
    <row r="83" spans="1:5" x14ac:dyDescent="0.25">
      <c r="A83" s="14" t="s">
        <v>259</v>
      </c>
      <c r="B83" s="47"/>
      <c r="C83" s="4" t="s">
        <v>54</v>
      </c>
      <c r="D83" s="4">
        <f>B83*1</f>
        <v>0</v>
      </c>
      <c r="E83"/>
    </row>
    <row r="84" spans="1:5" x14ac:dyDescent="0.25">
      <c r="A84" s="4" t="s">
        <v>249</v>
      </c>
      <c r="B84" s="47"/>
      <c r="C84" s="4" t="s">
        <v>55</v>
      </c>
      <c r="D84" s="4">
        <f>B84*2</f>
        <v>0</v>
      </c>
      <c r="E84"/>
    </row>
    <row r="85" spans="1:5" x14ac:dyDescent="0.25">
      <c r="A85" s="4" t="s">
        <v>250</v>
      </c>
      <c r="B85" s="47"/>
      <c r="C85" s="4" t="s">
        <v>56</v>
      </c>
      <c r="D85" s="4">
        <f>B85*3</f>
        <v>0</v>
      </c>
      <c r="E85"/>
    </row>
    <row r="86" spans="1:5" x14ac:dyDescent="0.25">
      <c r="A86" s="4" t="s">
        <v>251</v>
      </c>
      <c r="B86" s="47"/>
      <c r="C86" s="4" t="s">
        <v>57</v>
      </c>
      <c r="D86" s="4">
        <f>B86*4</f>
        <v>0</v>
      </c>
      <c r="E86"/>
    </row>
    <row r="87" spans="1:5" x14ac:dyDescent="0.25">
      <c r="A87" s="4" t="s">
        <v>252</v>
      </c>
      <c r="B87" s="47"/>
      <c r="C87" s="4" t="s">
        <v>58</v>
      </c>
      <c r="D87" s="4">
        <f>B87*6</f>
        <v>0</v>
      </c>
      <c r="E87"/>
    </row>
    <row r="88" spans="1:5" x14ac:dyDescent="0.25">
      <c r="A88" s="4" t="s">
        <v>253</v>
      </c>
      <c r="B88" s="47"/>
      <c r="C88" s="4" t="s">
        <v>59</v>
      </c>
      <c r="D88" s="4">
        <f>B88*9</f>
        <v>0</v>
      </c>
      <c r="E88"/>
    </row>
    <row r="89" spans="1:5" x14ac:dyDescent="0.25">
      <c r="A89" s="4" t="s">
        <v>254</v>
      </c>
      <c r="B89" s="47"/>
      <c r="C89" s="4" t="s">
        <v>60</v>
      </c>
      <c r="D89" s="4">
        <f>B89*13</f>
        <v>0</v>
      </c>
      <c r="E89"/>
    </row>
    <row r="90" spans="1:5" x14ac:dyDescent="0.25">
      <c r="A90" s="4" t="s">
        <v>255</v>
      </c>
      <c r="B90" s="47"/>
      <c r="C90" s="4" t="s">
        <v>61</v>
      </c>
      <c r="D90" s="4">
        <f>B90*17</f>
        <v>0</v>
      </c>
      <c r="E90"/>
    </row>
    <row r="91" spans="1:5" x14ac:dyDescent="0.25">
      <c r="A91" s="4" t="s">
        <v>256</v>
      </c>
      <c r="B91" s="47"/>
      <c r="C91" s="4" t="s">
        <v>62</v>
      </c>
      <c r="D91" s="4">
        <f>B91*22</f>
        <v>0</v>
      </c>
      <c r="E91"/>
    </row>
    <row r="92" spans="1:5" x14ac:dyDescent="0.25">
      <c r="A92" s="4" t="s">
        <v>257</v>
      </c>
      <c r="B92" s="47"/>
      <c r="C92" s="4" t="s">
        <v>63</v>
      </c>
      <c r="D92" s="4">
        <f>B92*28</f>
        <v>0</v>
      </c>
      <c r="E92"/>
    </row>
    <row r="93" spans="1:5" x14ac:dyDescent="0.25">
      <c r="A93" s="4" t="s">
        <v>258</v>
      </c>
      <c r="B93" s="47"/>
      <c r="C93" s="4" t="s">
        <v>64</v>
      </c>
      <c r="D93" s="4">
        <f>B93*35</f>
        <v>0</v>
      </c>
      <c r="E93"/>
    </row>
    <row r="94" spans="1:5" x14ac:dyDescent="0.25">
      <c r="A94" s="9" t="s">
        <v>66</v>
      </c>
      <c r="B94" s="4"/>
      <c r="C94" s="4"/>
      <c r="D94" s="4">
        <f>SUM(D83:D93)</f>
        <v>0</v>
      </c>
      <c r="E94"/>
    </row>
    <row r="95" spans="1:5" x14ac:dyDescent="0.25">
      <c r="A95" s="3"/>
      <c r="B95" s="3"/>
      <c r="C95" s="3"/>
      <c r="D95" s="3"/>
      <c r="E95"/>
    </row>
    <row r="96" spans="1:5" x14ac:dyDescent="0.25">
      <c r="A96" s="19" t="s">
        <v>221</v>
      </c>
      <c r="B96" s="40" t="s">
        <v>294</v>
      </c>
      <c r="C96" s="19"/>
      <c r="D96" s="19"/>
      <c r="E96"/>
    </row>
    <row r="97" spans="1:5" x14ac:dyDescent="0.25">
      <c r="A97" s="16" t="s">
        <v>52</v>
      </c>
      <c r="B97" s="16" t="s">
        <v>38</v>
      </c>
      <c r="C97" s="16" t="s">
        <v>53</v>
      </c>
      <c r="D97" s="41" t="s">
        <v>65</v>
      </c>
      <c r="E97"/>
    </row>
    <row r="98" spans="1:5" x14ac:dyDescent="0.25">
      <c r="A98" s="14" t="s">
        <v>259</v>
      </c>
      <c r="B98" s="47"/>
      <c r="C98" s="4" t="s">
        <v>54</v>
      </c>
      <c r="D98" s="4">
        <f>B98*1</f>
        <v>0</v>
      </c>
      <c r="E98"/>
    </row>
    <row r="99" spans="1:5" x14ac:dyDescent="0.25">
      <c r="A99" s="4" t="s">
        <v>249</v>
      </c>
      <c r="B99" s="47"/>
      <c r="C99" s="4" t="s">
        <v>55</v>
      </c>
      <c r="D99" s="4">
        <f>B99*2</f>
        <v>0</v>
      </c>
      <c r="E99"/>
    </row>
    <row r="100" spans="1:5" x14ac:dyDescent="0.25">
      <c r="A100" s="4" t="s">
        <v>250</v>
      </c>
      <c r="B100" s="47"/>
      <c r="C100" s="4" t="s">
        <v>56</v>
      </c>
      <c r="D100" s="4">
        <f>B100*3</f>
        <v>0</v>
      </c>
      <c r="E100"/>
    </row>
    <row r="101" spans="1:5" x14ac:dyDescent="0.25">
      <c r="A101" s="4" t="s">
        <v>251</v>
      </c>
      <c r="B101" s="47"/>
      <c r="C101" s="4" t="s">
        <v>57</v>
      </c>
      <c r="D101" s="4">
        <f>B101*4</f>
        <v>0</v>
      </c>
      <c r="E101"/>
    </row>
    <row r="102" spans="1:5" x14ac:dyDescent="0.25">
      <c r="A102" s="4" t="s">
        <v>252</v>
      </c>
      <c r="B102" s="47"/>
      <c r="C102" s="4" t="s">
        <v>58</v>
      </c>
      <c r="D102" s="4">
        <f>B102*6</f>
        <v>0</v>
      </c>
      <c r="E102"/>
    </row>
    <row r="103" spans="1:5" x14ac:dyDescent="0.25">
      <c r="A103" s="4" t="s">
        <v>253</v>
      </c>
      <c r="B103" s="47"/>
      <c r="C103" s="4" t="s">
        <v>59</v>
      </c>
      <c r="D103" s="4">
        <f>B103*9</f>
        <v>0</v>
      </c>
      <c r="E103"/>
    </row>
    <row r="104" spans="1:5" x14ac:dyDescent="0.25">
      <c r="A104" s="4" t="s">
        <v>254</v>
      </c>
      <c r="B104" s="47"/>
      <c r="C104" s="4" t="s">
        <v>60</v>
      </c>
      <c r="D104" s="4">
        <f>B104*13</f>
        <v>0</v>
      </c>
      <c r="E104"/>
    </row>
    <row r="105" spans="1:5" x14ac:dyDescent="0.25">
      <c r="A105" s="4" t="s">
        <v>255</v>
      </c>
      <c r="B105" s="47"/>
      <c r="C105" s="4" t="s">
        <v>61</v>
      </c>
      <c r="D105" s="4">
        <f>B105*17</f>
        <v>0</v>
      </c>
      <c r="E105"/>
    </row>
    <row r="106" spans="1:5" x14ac:dyDescent="0.25">
      <c r="A106" s="4" t="s">
        <v>256</v>
      </c>
      <c r="B106" s="47"/>
      <c r="C106" s="4" t="s">
        <v>62</v>
      </c>
      <c r="D106" s="4">
        <f>B106*22</f>
        <v>0</v>
      </c>
      <c r="E106"/>
    </row>
    <row r="107" spans="1:5" x14ac:dyDescent="0.25">
      <c r="A107" s="4" t="s">
        <v>257</v>
      </c>
      <c r="B107" s="47"/>
      <c r="C107" s="4" t="s">
        <v>63</v>
      </c>
      <c r="D107" s="4">
        <f>B107*28</f>
        <v>0</v>
      </c>
      <c r="E107"/>
    </row>
    <row r="108" spans="1:5" x14ac:dyDescent="0.25">
      <c r="A108" s="4" t="s">
        <v>258</v>
      </c>
      <c r="B108" s="47"/>
      <c r="C108" s="4" t="s">
        <v>64</v>
      </c>
      <c r="D108" s="4">
        <f>B108*35</f>
        <v>0</v>
      </c>
      <c r="E108"/>
    </row>
    <row r="109" spans="1:5" x14ac:dyDescent="0.25">
      <c r="A109" s="9" t="s">
        <v>67</v>
      </c>
      <c r="B109" s="4"/>
      <c r="C109" s="4"/>
      <c r="D109" s="4">
        <f>SUM(D98:D108)</f>
        <v>0</v>
      </c>
      <c r="E109"/>
    </row>
    <row r="110" spans="1:5" x14ac:dyDescent="0.25">
      <c r="A110" s="9" t="s">
        <v>68</v>
      </c>
      <c r="B110" s="4"/>
      <c r="C110" s="4"/>
      <c r="D110" s="9">
        <f>D94+D109</f>
        <v>0</v>
      </c>
      <c r="E110"/>
    </row>
    <row r="111" spans="1:5" x14ac:dyDescent="0.25">
      <c r="E111"/>
    </row>
    <row r="112" spans="1:5" x14ac:dyDescent="0.25">
      <c r="A112" s="6" t="s">
        <v>74</v>
      </c>
      <c r="B112" s="6"/>
      <c r="C112" s="6"/>
      <c r="E112"/>
    </row>
    <row r="113" spans="1:5" x14ac:dyDescent="0.25">
      <c r="A113" t="s">
        <v>198</v>
      </c>
      <c r="E113"/>
    </row>
    <row r="114" spans="1:5" x14ac:dyDescent="0.25">
      <c r="A114" t="s">
        <v>69</v>
      </c>
      <c r="E114"/>
    </row>
    <row r="115" spans="1:5" x14ac:dyDescent="0.25">
      <c r="A115" t="s">
        <v>70</v>
      </c>
      <c r="E115"/>
    </row>
    <row r="116" spans="1:5" x14ac:dyDescent="0.25">
      <c r="A116" t="s">
        <v>71</v>
      </c>
      <c r="E116"/>
    </row>
    <row r="117" spans="1:5" x14ac:dyDescent="0.25">
      <c r="E117"/>
    </row>
    <row r="118" spans="1:5" x14ac:dyDescent="0.25">
      <c r="A118" s="3" t="s">
        <v>195</v>
      </c>
      <c r="B118" s="6" t="s">
        <v>222</v>
      </c>
      <c r="C118" s="3"/>
      <c r="E118"/>
    </row>
    <row r="119" spans="1:5" x14ac:dyDescent="0.25">
      <c r="B119" s="16" t="s">
        <v>72</v>
      </c>
      <c r="C119" s="20" t="s">
        <v>44</v>
      </c>
      <c r="E119"/>
    </row>
    <row r="120" spans="1:5" x14ac:dyDescent="0.25">
      <c r="B120" s="8">
        <v>1</v>
      </c>
      <c r="C120" s="10">
        <v>10</v>
      </c>
      <c r="E120"/>
    </row>
    <row r="121" spans="1:5" x14ac:dyDescent="0.25">
      <c r="B121" s="4" t="s">
        <v>45</v>
      </c>
      <c r="C121" s="10">
        <v>30</v>
      </c>
      <c r="E121"/>
    </row>
    <row r="122" spans="1:5" x14ac:dyDescent="0.25">
      <c r="B122" s="11" t="s">
        <v>46</v>
      </c>
      <c r="C122" s="10">
        <v>60</v>
      </c>
      <c r="E122"/>
    </row>
    <row r="123" spans="1:5" x14ac:dyDescent="0.25">
      <c r="B123" s="11" t="s">
        <v>47</v>
      </c>
      <c r="C123" s="10">
        <v>100</v>
      </c>
      <c r="E123"/>
    </row>
    <row r="124" spans="1:5" x14ac:dyDescent="0.25">
      <c r="B124" s="8" t="s">
        <v>73</v>
      </c>
      <c r="C124" s="10">
        <v>150</v>
      </c>
    </row>
    <row r="125" spans="1:5" ht="13.8" thickBot="1" x14ac:dyDescent="0.3">
      <c r="E125"/>
    </row>
    <row r="126" spans="1:5" ht="13.8" thickBot="1" x14ac:dyDescent="0.3">
      <c r="B126" t="s">
        <v>155</v>
      </c>
      <c r="C126" s="54"/>
    </row>
  </sheetData>
  <sheetProtection algorithmName="SHA-512" hashValue="/0/AtOSDc8ibFOK28VDpKb9Ac46C2nzDrJLTLDwNtz3lMkyjTZKRTw8di7GhkbTM75nO5+hYUEAEJssjzzLgnQ==" saltValue="8BguuN1/6pAu8xUF/cKhMQ==" spinCount="100000" sheet="1" objects="1" scenarios="1" selectLockedCell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L46"/>
  <sheetViews>
    <sheetView workbookViewId="0">
      <selection activeCell="D13" sqref="D13"/>
    </sheetView>
  </sheetViews>
  <sheetFormatPr defaultRowHeight="13.2" x14ac:dyDescent="0.25"/>
  <cols>
    <col min="1" max="1" width="12.6640625" customWidth="1"/>
    <col min="2" max="2" width="31.109375" customWidth="1"/>
    <col min="3" max="3" width="21.33203125" customWidth="1"/>
    <col min="4" max="4" width="13.6640625" bestFit="1" customWidth="1"/>
    <col min="5" max="5" width="20.6640625" style="7" bestFit="1" customWidth="1"/>
    <col min="8" max="8" width="9.6640625" bestFit="1" customWidth="1"/>
    <col min="9" max="9" width="10.88671875" bestFit="1" customWidth="1"/>
    <col min="10" max="10" width="12" bestFit="1" customWidth="1"/>
    <col min="11" max="11" width="14" bestFit="1" customWidth="1"/>
  </cols>
  <sheetData>
    <row r="1" spans="1:12" ht="17.399999999999999" x14ac:dyDescent="0.3">
      <c r="A1" s="13" t="s">
        <v>176</v>
      </c>
    </row>
    <row r="3" spans="1:12" x14ac:dyDescent="0.25">
      <c r="A3" s="2" t="s">
        <v>185</v>
      </c>
      <c r="B3" s="6" t="s">
        <v>40</v>
      </c>
      <c r="C3" s="6"/>
    </row>
    <row r="4" spans="1:12" x14ac:dyDescent="0.25">
      <c r="B4" s="16" t="s">
        <v>41</v>
      </c>
      <c r="C4" s="16" t="s">
        <v>287</v>
      </c>
      <c r="D4" s="16" t="s">
        <v>288</v>
      </c>
      <c r="E4" s="16" t="s">
        <v>289</v>
      </c>
      <c r="F4" s="18" t="s">
        <v>30</v>
      </c>
      <c r="I4" s="16" t="s">
        <v>41</v>
      </c>
      <c r="J4" s="16" t="s">
        <v>29</v>
      </c>
      <c r="K4" s="16" t="s">
        <v>209</v>
      </c>
      <c r="L4" s="18" t="s">
        <v>30</v>
      </c>
    </row>
    <row r="5" spans="1:12" x14ac:dyDescent="0.25">
      <c r="B5" s="56"/>
      <c r="C5" s="56"/>
      <c r="D5" s="56"/>
      <c r="E5" s="5">
        <f>((C5*C5)/12.57)*D5</f>
        <v>0</v>
      </c>
      <c r="F5" s="5">
        <f t="shared" ref="F5:F13" si="0">E5</f>
        <v>0</v>
      </c>
      <c r="H5" s="33" t="s">
        <v>31</v>
      </c>
      <c r="I5" s="34" t="s">
        <v>42</v>
      </c>
      <c r="J5" s="34">
        <v>0.1</v>
      </c>
      <c r="K5" s="9">
        <f>(J5*J5)/12.57</f>
        <v>7.9554494828957851E-4</v>
      </c>
      <c r="L5" s="39">
        <f>K5</f>
        <v>7.9554494828957851E-4</v>
      </c>
    </row>
    <row r="6" spans="1:12" x14ac:dyDescent="0.25">
      <c r="B6" s="56"/>
      <c r="C6" s="56"/>
      <c r="D6" s="56"/>
      <c r="E6" s="5">
        <f t="shared" ref="E6:E13" si="1">((C6*C6)/12.57)*D6</f>
        <v>0</v>
      </c>
      <c r="F6" s="5">
        <f t="shared" si="0"/>
        <v>0</v>
      </c>
    </row>
    <row r="7" spans="1:12" x14ac:dyDescent="0.25">
      <c r="B7" s="56"/>
      <c r="C7" s="56"/>
      <c r="D7" s="56"/>
      <c r="E7" s="5">
        <f t="shared" si="1"/>
        <v>0</v>
      </c>
      <c r="F7" s="5">
        <f t="shared" si="0"/>
        <v>0</v>
      </c>
    </row>
    <row r="8" spans="1:12" x14ac:dyDescent="0.25">
      <c r="B8" s="56"/>
      <c r="C8" s="56"/>
      <c r="D8" s="56"/>
      <c r="E8" s="5">
        <f t="shared" si="1"/>
        <v>0</v>
      </c>
      <c r="F8" s="5">
        <f t="shared" si="0"/>
        <v>0</v>
      </c>
    </row>
    <row r="9" spans="1:12" x14ac:dyDescent="0.25">
      <c r="B9" s="56"/>
      <c r="C9" s="56"/>
      <c r="D9" s="56"/>
      <c r="E9" s="5">
        <f t="shared" si="1"/>
        <v>0</v>
      </c>
      <c r="F9" s="5">
        <f t="shared" si="0"/>
        <v>0</v>
      </c>
    </row>
    <row r="10" spans="1:12" x14ac:dyDescent="0.25">
      <c r="B10" s="56"/>
      <c r="C10" s="56"/>
      <c r="D10" s="56"/>
      <c r="E10" s="5">
        <f t="shared" si="1"/>
        <v>0</v>
      </c>
      <c r="F10" s="5">
        <f t="shared" si="0"/>
        <v>0</v>
      </c>
    </row>
    <row r="11" spans="1:12" x14ac:dyDescent="0.25">
      <c r="B11" s="56"/>
      <c r="C11" s="56"/>
      <c r="D11" s="56"/>
      <c r="E11" s="5">
        <f t="shared" si="1"/>
        <v>0</v>
      </c>
      <c r="F11" s="5">
        <f t="shared" si="0"/>
        <v>0</v>
      </c>
    </row>
    <row r="12" spans="1:12" x14ac:dyDescent="0.25">
      <c r="B12" s="56"/>
      <c r="C12" s="56"/>
      <c r="D12" s="56"/>
      <c r="E12" s="5">
        <f t="shared" si="1"/>
        <v>0</v>
      </c>
      <c r="F12" s="5">
        <f t="shared" si="0"/>
        <v>0</v>
      </c>
    </row>
    <row r="13" spans="1:12" x14ac:dyDescent="0.25">
      <c r="B13" s="56"/>
      <c r="C13" s="56"/>
      <c r="D13" s="56"/>
      <c r="E13" s="5">
        <f t="shared" si="1"/>
        <v>0</v>
      </c>
      <c r="F13" s="5">
        <f t="shared" si="0"/>
        <v>0</v>
      </c>
      <c r="G13" t="s">
        <v>296</v>
      </c>
    </row>
    <row r="14" spans="1:12" x14ac:dyDescent="0.25">
      <c r="B14" s="4" t="s">
        <v>39</v>
      </c>
      <c r="C14" s="4"/>
      <c r="D14" s="4"/>
      <c r="E14" s="4"/>
      <c r="F14" s="5">
        <f>SUM(F5:F13)</f>
        <v>0</v>
      </c>
    </row>
    <row r="15" spans="1:12" x14ac:dyDescent="0.25">
      <c r="B15" s="4" t="s">
        <v>213</v>
      </c>
      <c r="C15" s="4"/>
      <c r="D15" s="4"/>
      <c r="E15" s="4"/>
      <c r="F15" s="5">
        <f>F14*'5. Biomassa'!C13</f>
        <v>0</v>
      </c>
      <c r="G15" s="22" t="s">
        <v>12</v>
      </c>
    </row>
    <row r="18" spans="1:5" x14ac:dyDescent="0.25">
      <c r="A18" t="s">
        <v>186</v>
      </c>
      <c r="B18" s="6" t="s">
        <v>216</v>
      </c>
    </row>
    <row r="19" spans="1:5" x14ac:dyDescent="0.25">
      <c r="B19" s="16" t="s">
        <v>146</v>
      </c>
      <c r="C19" s="16" t="s">
        <v>38</v>
      </c>
    </row>
    <row r="20" spans="1:5" x14ac:dyDescent="0.25">
      <c r="B20" s="47"/>
      <c r="C20" s="47"/>
    </row>
    <row r="21" spans="1:5" x14ac:dyDescent="0.25">
      <c r="B21" s="47"/>
      <c r="C21" s="47"/>
    </row>
    <row r="22" spans="1:5" x14ac:dyDescent="0.25">
      <c r="B22" s="47"/>
      <c r="C22" s="47"/>
    </row>
    <row r="23" spans="1:5" x14ac:dyDescent="0.25">
      <c r="B23" s="47"/>
      <c r="C23" s="47"/>
    </row>
    <row r="24" spans="1:5" x14ac:dyDescent="0.25">
      <c r="B24" s="47"/>
      <c r="C24" s="47"/>
    </row>
    <row r="25" spans="1:5" x14ac:dyDescent="0.25">
      <c r="B25" s="47"/>
      <c r="C25" s="47"/>
    </row>
    <row r="26" spans="1:5" x14ac:dyDescent="0.25">
      <c r="B26" s="47"/>
      <c r="C26" s="47"/>
    </row>
    <row r="27" spans="1:5" x14ac:dyDescent="0.25">
      <c r="B27" s="47"/>
      <c r="C27" s="47"/>
    </row>
    <row r="28" spans="1:5" x14ac:dyDescent="0.25">
      <c r="B28" s="47"/>
      <c r="C28" s="47"/>
    </row>
    <row r="31" spans="1:5" ht="17.399999999999999" x14ac:dyDescent="0.3">
      <c r="A31" s="13" t="s">
        <v>174</v>
      </c>
      <c r="E31"/>
    </row>
    <row r="32" spans="1:5" x14ac:dyDescent="0.25">
      <c r="A32" t="s">
        <v>189</v>
      </c>
      <c r="E32"/>
    </row>
    <row r="33" spans="1:5" x14ac:dyDescent="0.25">
      <c r="A33" t="s">
        <v>153</v>
      </c>
      <c r="E33"/>
    </row>
    <row r="34" spans="1:5" x14ac:dyDescent="0.25">
      <c r="E34"/>
    </row>
    <row r="35" spans="1:5" x14ac:dyDescent="0.25">
      <c r="A35" t="s">
        <v>214</v>
      </c>
      <c r="B35" s="6" t="s">
        <v>215</v>
      </c>
      <c r="E35"/>
    </row>
    <row r="36" spans="1:5" x14ac:dyDescent="0.25">
      <c r="B36" s="16" t="s">
        <v>75</v>
      </c>
      <c r="C36" s="20" t="s">
        <v>44</v>
      </c>
      <c r="E36"/>
    </row>
    <row r="37" spans="1:5" x14ac:dyDescent="0.25">
      <c r="B37" s="8">
        <v>1</v>
      </c>
      <c r="C37" s="10">
        <v>0</v>
      </c>
      <c r="E37"/>
    </row>
    <row r="38" spans="1:5" x14ac:dyDescent="0.25">
      <c r="B38" s="8" t="s">
        <v>45</v>
      </c>
      <c r="C38" s="10">
        <v>20</v>
      </c>
      <c r="E38"/>
    </row>
    <row r="39" spans="1:5" x14ac:dyDescent="0.25">
      <c r="B39" s="8" t="s">
        <v>46</v>
      </c>
      <c r="C39" s="10">
        <v>45</v>
      </c>
      <c r="E39"/>
    </row>
    <row r="40" spans="1:5" x14ac:dyDescent="0.25">
      <c r="B40" s="8" t="s">
        <v>47</v>
      </c>
      <c r="C40" s="10">
        <v>70</v>
      </c>
      <c r="E40"/>
    </row>
    <row r="41" spans="1:5" x14ac:dyDescent="0.25">
      <c r="B41" s="8" t="s">
        <v>48</v>
      </c>
      <c r="C41" s="10">
        <v>100</v>
      </c>
      <c r="E41"/>
    </row>
    <row r="42" spans="1:5" x14ac:dyDescent="0.25">
      <c r="B42" s="8" t="s">
        <v>49</v>
      </c>
      <c r="C42" s="10">
        <v>140</v>
      </c>
      <c r="E42"/>
    </row>
    <row r="43" spans="1:5" x14ac:dyDescent="0.25">
      <c r="B43" s="8" t="s">
        <v>76</v>
      </c>
      <c r="C43" s="10">
        <v>180</v>
      </c>
      <c r="E43"/>
    </row>
    <row r="44" spans="1:5" x14ac:dyDescent="0.25">
      <c r="B44" s="8" t="s">
        <v>77</v>
      </c>
      <c r="C44" s="10">
        <v>200</v>
      </c>
    </row>
    <row r="45" spans="1:5" ht="13.8" thickBot="1" x14ac:dyDescent="0.3">
      <c r="E45"/>
    </row>
    <row r="46" spans="1:5" ht="13.8" thickBot="1" x14ac:dyDescent="0.3">
      <c r="B46" t="s">
        <v>156</v>
      </c>
      <c r="C46" s="54"/>
    </row>
  </sheetData>
  <sheetProtection algorithmName="SHA-512" hashValue="gprwshZTQm6Tcy1MCVzUjENrq9G5SBXrE+RK5Capxpx2myS/uxaTgidREUOl4PLhsZ1uyuZufF6zccSyA2jeyQ==" saltValue="8FlcEzFUv/8JmaDyGOGaUg==" spinCount="100000" sheet="1" objects="1" scenarios="1" selectLockedCells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K150"/>
  <sheetViews>
    <sheetView topLeftCell="A94" workbookViewId="0">
      <selection activeCell="B125" sqref="B125"/>
    </sheetView>
  </sheetViews>
  <sheetFormatPr defaultRowHeight="13.2" x14ac:dyDescent="0.25"/>
  <cols>
    <col min="1" max="1" width="43" customWidth="1"/>
  </cols>
  <sheetData>
    <row r="1" spans="1:6" ht="17.399999999999999" x14ac:dyDescent="0.3">
      <c r="A1" s="13" t="s">
        <v>227</v>
      </c>
    </row>
    <row r="4" spans="1:6" x14ac:dyDescent="0.25">
      <c r="A4" s="21" t="s">
        <v>78</v>
      </c>
      <c r="B4" s="21"/>
    </row>
    <row r="5" spans="1:6" x14ac:dyDescent="0.25">
      <c r="A5" t="s">
        <v>79</v>
      </c>
    </row>
    <row r="6" spans="1:6" x14ac:dyDescent="0.25">
      <c r="A6" t="s">
        <v>80</v>
      </c>
    </row>
    <row r="8" spans="1:6" x14ac:dyDescent="0.25">
      <c r="A8" s="16" t="s">
        <v>82</v>
      </c>
      <c r="B8" s="20" t="s">
        <v>44</v>
      </c>
    </row>
    <row r="9" spans="1:6" x14ac:dyDescent="0.25">
      <c r="A9" s="4" t="s">
        <v>81</v>
      </c>
      <c r="B9" s="10">
        <v>30</v>
      </c>
    </row>
    <row r="10" spans="1:6" x14ac:dyDescent="0.25">
      <c r="A10" s="4" t="s">
        <v>83</v>
      </c>
      <c r="B10" s="10">
        <v>10</v>
      </c>
    </row>
    <row r="11" spans="1:6" x14ac:dyDescent="0.25">
      <c r="A11" s="4" t="s">
        <v>84</v>
      </c>
      <c r="B11" s="10">
        <v>30</v>
      </c>
    </row>
    <row r="12" spans="1:6" x14ac:dyDescent="0.25">
      <c r="A12" s="4" t="s">
        <v>85</v>
      </c>
      <c r="B12" s="10">
        <v>10</v>
      </c>
    </row>
    <row r="13" spans="1:6" ht="13.8" thickBot="1" x14ac:dyDescent="0.3">
      <c r="A13" s="3"/>
      <c r="B13" s="42"/>
      <c r="F13" s="19"/>
    </row>
    <row r="14" spans="1:6" ht="13.8" thickBot="1" x14ac:dyDescent="0.3">
      <c r="A14" t="s">
        <v>157</v>
      </c>
      <c r="B14" s="48"/>
      <c r="F14" s="19"/>
    </row>
    <row r="17" spans="1:11" x14ac:dyDescent="0.25">
      <c r="A17" s="6" t="s">
        <v>86</v>
      </c>
    </row>
    <row r="18" spans="1:11" x14ac:dyDescent="0.25">
      <c r="A18" t="s">
        <v>228</v>
      </c>
    </row>
    <row r="19" spans="1:11" x14ac:dyDescent="0.25">
      <c r="A19" t="s">
        <v>196</v>
      </c>
    </row>
    <row r="21" spans="1:11" x14ac:dyDescent="0.25">
      <c r="A21" s="43" t="s">
        <v>188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 x14ac:dyDescent="0.25">
      <c r="A22" s="43" t="s">
        <v>261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3" spans="1:11" x14ac:dyDescent="0.25">
      <c r="A23" s="16" t="s">
        <v>87</v>
      </c>
      <c r="B23" s="20" t="s">
        <v>44</v>
      </c>
    </row>
    <row r="24" spans="1:11" x14ac:dyDescent="0.25">
      <c r="A24" s="4" t="s">
        <v>266</v>
      </c>
      <c r="B24" s="10">
        <v>10</v>
      </c>
    </row>
    <row r="25" spans="1:11" x14ac:dyDescent="0.25">
      <c r="A25" s="4" t="s">
        <v>267</v>
      </c>
      <c r="B25" s="10">
        <v>20</v>
      </c>
    </row>
    <row r="26" spans="1:11" x14ac:dyDescent="0.25">
      <c r="A26" s="4" t="s">
        <v>268</v>
      </c>
      <c r="B26" s="10">
        <v>30</v>
      </c>
    </row>
    <row r="27" spans="1:11" x14ac:dyDescent="0.25">
      <c r="A27" s="4" t="s">
        <v>269</v>
      </c>
      <c r="B27" s="10">
        <v>40</v>
      </c>
    </row>
    <row r="28" spans="1:11" x14ac:dyDescent="0.25">
      <c r="A28" s="4" t="s">
        <v>270</v>
      </c>
      <c r="B28" s="10">
        <v>50</v>
      </c>
    </row>
    <row r="29" spans="1:11" x14ac:dyDescent="0.25">
      <c r="A29" s="4" t="s">
        <v>271</v>
      </c>
      <c r="B29" s="10">
        <v>60</v>
      </c>
    </row>
    <row r="30" spans="1:11" x14ac:dyDescent="0.25">
      <c r="A30" s="4" t="s">
        <v>272</v>
      </c>
      <c r="B30" s="10">
        <v>70</v>
      </c>
    </row>
    <row r="31" spans="1:11" x14ac:dyDescent="0.25">
      <c r="A31" s="4" t="s">
        <v>273</v>
      </c>
      <c r="B31" s="10">
        <v>80</v>
      </c>
    </row>
    <row r="32" spans="1:11" x14ac:dyDescent="0.25">
      <c r="A32" s="4" t="s">
        <v>274</v>
      </c>
      <c r="B32" s="10">
        <v>90</v>
      </c>
    </row>
    <row r="33" spans="1:2" x14ac:dyDescent="0.25">
      <c r="A33" s="4" t="s">
        <v>88</v>
      </c>
      <c r="B33" s="10">
        <v>100</v>
      </c>
    </row>
    <row r="35" spans="1:2" x14ac:dyDescent="0.25">
      <c r="A35" s="22" t="s">
        <v>26</v>
      </c>
      <c r="B35" s="5">
        <f>'5. Biomassa'!C23</f>
        <v>0</v>
      </c>
    </row>
    <row r="36" spans="1:2" x14ac:dyDescent="0.25">
      <c r="A36" t="s">
        <v>231</v>
      </c>
      <c r="B36" s="9">
        <f>IF('5. Biomassa'!C23&lt;1,0,IF('5. Biomassa'!C23&lt;11,10,IF('5. Biomassa'!C23&lt;26,20,IF('5. Biomassa'!C23&lt;101,30,IF('5. Biomassa'!C23&lt;201,40,IF('5. Biomassa'!C23&lt;401,50,IF('5. Biomassa'!C23&lt;601,60,IF('5. Biomassa'!C23&lt;801,70,IF('5. Biomassa'!C23&lt;1001,80,IF('5. Biomassa'!C23&lt;1201,90,100))))))))))</f>
        <v>0</v>
      </c>
    </row>
    <row r="38" spans="1:2" ht="13.8" thickBot="1" x14ac:dyDescent="0.3">
      <c r="A38" t="s">
        <v>230</v>
      </c>
    </row>
    <row r="39" spans="1:2" ht="13.8" thickBot="1" x14ac:dyDescent="0.3">
      <c r="A39" t="s">
        <v>159</v>
      </c>
      <c r="B39" s="54"/>
    </row>
    <row r="41" spans="1:2" x14ac:dyDescent="0.25">
      <c r="A41" t="s">
        <v>158</v>
      </c>
      <c r="B41" s="9">
        <f>B36+B39</f>
        <v>0</v>
      </c>
    </row>
    <row r="43" spans="1:2" x14ac:dyDescent="0.25">
      <c r="A43" s="6" t="s">
        <v>89</v>
      </c>
    </row>
    <row r="44" spans="1:2" x14ac:dyDescent="0.25">
      <c r="A44" t="s">
        <v>302</v>
      </c>
    </row>
    <row r="46" spans="1:2" x14ac:dyDescent="0.25">
      <c r="A46" s="16" t="s">
        <v>90</v>
      </c>
      <c r="B46" s="16" t="s">
        <v>44</v>
      </c>
    </row>
    <row r="47" spans="1:2" x14ac:dyDescent="0.25">
      <c r="A47" s="4" t="s">
        <v>91</v>
      </c>
      <c r="B47" s="4">
        <v>50</v>
      </c>
    </row>
    <row r="48" spans="1:2" x14ac:dyDescent="0.25">
      <c r="A48" s="4" t="s">
        <v>92</v>
      </c>
      <c r="B48" s="4">
        <v>100</v>
      </c>
    </row>
    <row r="49" spans="1:2" x14ac:dyDescent="0.25">
      <c r="A49" s="4" t="s">
        <v>93</v>
      </c>
      <c r="B49" s="4">
        <v>30</v>
      </c>
    </row>
    <row r="50" spans="1:2" x14ac:dyDescent="0.25">
      <c r="A50" s="4" t="s">
        <v>94</v>
      </c>
      <c r="B50" s="4">
        <v>20</v>
      </c>
    </row>
    <row r="51" spans="1:2" x14ac:dyDescent="0.25">
      <c r="A51" s="4" t="s">
        <v>95</v>
      </c>
      <c r="B51" s="4">
        <v>50</v>
      </c>
    </row>
    <row r="52" spans="1:2" ht="13.8" thickBot="1" x14ac:dyDescent="0.3"/>
    <row r="53" spans="1:2" ht="13.8" thickBot="1" x14ac:dyDescent="0.3">
      <c r="A53" t="s">
        <v>164</v>
      </c>
      <c r="B53" s="54"/>
    </row>
    <row r="55" spans="1:2" x14ac:dyDescent="0.25">
      <c r="A55" t="s">
        <v>190</v>
      </c>
    </row>
    <row r="57" spans="1:2" x14ac:dyDescent="0.25">
      <c r="A57" s="16" t="s">
        <v>90</v>
      </c>
      <c r="B57" s="16" t="s">
        <v>96</v>
      </c>
    </row>
    <row r="58" spans="1:2" x14ac:dyDescent="0.25">
      <c r="A58" s="4" t="s">
        <v>97</v>
      </c>
      <c r="B58" s="4">
        <v>30</v>
      </c>
    </row>
    <row r="59" spans="1:2" x14ac:dyDescent="0.25">
      <c r="A59" s="4" t="s">
        <v>98</v>
      </c>
      <c r="B59" s="4">
        <v>30</v>
      </c>
    </row>
    <row r="60" spans="1:2" x14ac:dyDescent="0.25">
      <c r="A60" s="4" t="s">
        <v>99</v>
      </c>
      <c r="B60" s="4">
        <v>10</v>
      </c>
    </row>
    <row r="61" spans="1:2" x14ac:dyDescent="0.25">
      <c r="A61" s="4" t="s">
        <v>100</v>
      </c>
      <c r="B61" s="4">
        <v>20</v>
      </c>
    </row>
    <row r="62" spans="1:2" x14ac:dyDescent="0.25">
      <c r="A62" s="4" t="s">
        <v>101</v>
      </c>
      <c r="B62" s="4">
        <v>20</v>
      </c>
    </row>
    <row r="63" spans="1:2" x14ac:dyDescent="0.25">
      <c r="A63" s="4" t="s">
        <v>102</v>
      </c>
      <c r="B63" s="4">
        <v>20</v>
      </c>
    </row>
    <row r="64" spans="1:2" ht="13.8" thickBot="1" x14ac:dyDescent="0.3">
      <c r="A64" s="3"/>
      <c r="B64" s="3"/>
    </row>
    <row r="65" spans="1:6" ht="13.8" thickBot="1" x14ac:dyDescent="0.3">
      <c r="A65" t="s">
        <v>165</v>
      </c>
      <c r="B65" s="54"/>
    </row>
    <row r="66" spans="1:6" x14ac:dyDescent="0.25">
      <c r="A66" t="s">
        <v>160</v>
      </c>
      <c r="B66" s="44">
        <f>B53-B65</f>
        <v>0</v>
      </c>
    </row>
    <row r="69" spans="1:6" x14ac:dyDescent="0.25">
      <c r="A69" s="21" t="s">
        <v>103</v>
      </c>
      <c r="B69" s="21"/>
      <c r="C69" s="21"/>
      <c r="D69" s="21"/>
      <c r="E69" s="21"/>
      <c r="F69" s="2"/>
    </row>
    <row r="70" spans="1:6" x14ac:dyDescent="0.25">
      <c r="A70" t="s">
        <v>104</v>
      </c>
    </row>
    <row r="71" spans="1:6" x14ac:dyDescent="0.25">
      <c r="A71" t="s">
        <v>290</v>
      </c>
    </row>
    <row r="72" spans="1:6" x14ac:dyDescent="0.25">
      <c r="A72" t="s">
        <v>195</v>
      </c>
    </row>
    <row r="73" spans="1:6" x14ac:dyDescent="0.25">
      <c r="A73" s="16" t="s">
        <v>265</v>
      </c>
      <c r="B73" s="16" t="s">
        <v>44</v>
      </c>
    </row>
    <row r="74" spans="1:6" x14ac:dyDescent="0.25">
      <c r="A74" s="4" t="s">
        <v>275</v>
      </c>
      <c r="B74" s="4">
        <v>10</v>
      </c>
    </row>
    <row r="75" spans="1:6" x14ac:dyDescent="0.25">
      <c r="A75" s="4" t="s">
        <v>276</v>
      </c>
      <c r="B75" s="4">
        <v>30</v>
      </c>
    </row>
    <row r="76" spans="1:6" x14ac:dyDescent="0.25">
      <c r="A76" s="4" t="s">
        <v>277</v>
      </c>
      <c r="B76" s="4">
        <v>60</v>
      </c>
    </row>
    <row r="77" spans="1:6" x14ac:dyDescent="0.25">
      <c r="A77" s="4" t="s">
        <v>278</v>
      </c>
      <c r="B77" s="4">
        <v>100</v>
      </c>
    </row>
    <row r="78" spans="1:6" x14ac:dyDescent="0.25">
      <c r="A78" s="4" t="s">
        <v>105</v>
      </c>
      <c r="B78" s="4">
        <v>150</v>
      </c>
    </row>
    <row r="79" spans="1:6" ht="13.8" thickBot="1" x14ac:dyDescent="0.3"/>
    <row r="80" spans="1:6" ht="13.8" thickBot="1" x14ac:dyDescent="0.3">
      <c r="A80" t="s">
        <v>161</v>
      </c>
      <c r="B80" s="48"/>
    </row>
    <row r="83" spans="1:6" x14ac:dyDescent="0.25">
      <c r="A83" s="21" t="s">
        <v>106</v>
      </c>
      <c r="B83" s="21"/>
      <c r="C83" s="21"/>
    </row>
    <row r="84" spans="1:6" x14ac:dyDescent="0.25">
      <c r="A84" t="s">
        <v>194</v>
      </c>
    </row>
    <row r="85" spans="1:6" x14ac:dyDescent="0.25">
      <c r="A85" s="16" t="s">
        <v>205</v>
      </c>
      <c r="B85" s="20" t="s">
        <v>44</v>
      </c>
    </row>
    <row r="86" spans="1:6" x14ac:dyDescent="0.25">
      <c r="A86" s="4" t="s">
        <v>107</v>
      </c>
      <c r="B86" s="10">
        <v>100</v>
      </c>
    </row>
    <row r="87" spans="1:6" x14ac:dyDescent="0.25">
      <c r="A87" s="4" t="s">
        <v>108</v>
      </c>
      <c r="B87" s="10">
        <v>25</v>
      </c>
    </row>
    <row r="88" spans="1:6" ht="13.8" thickBot="1" x14ac:dyDescent="0.3"/>
    <row r="89" spans="1:6" ht="13.8" thickBot="1" x14ac:dyDescent="0.3">
      <c r="A89" t="s">
        <v>162</v>
      </c>
      <c r="B89" s="48"/>
    </row>
    <row r="92" spans="1:6" x14ac:dyDescent="0.25">
      <c r="A92" s="21" t="s">
        <v>291</v>
      </c>
      <c r="B92" s="21"/>
      <c r="C92" s="21"/>
      <c r="D92" s="21"/>
      <c r="E92" s="21"/>
      <c r="F92" s="2"/>
    </row>
    <row r="93" spans="1:6" ht="15.6" x14ac:dyDescent="0.25">
      <c r="A93" t="s">
        <v>109</v>
      </c>
    </row>
    <row r="94" spans="1:6" x14ac:dyDescent="0.25">
      <c r="A94" t="s">
        <v>110</v>
      </c>
    </row>
    <row r="96" spans="1:6" x14ac:dyDescent="0.25">
      <c r="A96" s="3" t="s">
        <v>192</v>
      </c>
      <c r="B96" s="3"/>
      <c r="C96" s="3"/>
    </row>
    <row r="97" spans="1:6" x14ac:dyDescent="0.25">
      <c r="A97" s="16" t="s">
        <v>280</v>
      </c>
      <c r="B97" s="16" t="s">
        <v>44</v>
      </c>
    </row>
    <row r="98" spans="1:6" x14ac:dyDescent="0.25">
      <c r="A98" s="12" t="s">
        <v>279</v>
      </c>
      <c r="B98" s="4">
        <v>10</v>
      </c>
    </row>
    <row r="99" spans="1:6" x14ac:dyDescent="0.25">
      <c r="A99" s="12" t="s">
        <v>281</v>
      </c>
      <c r="B99" s="4">
        <v>30</v>
      </c>
    </row>
    <row r="100" spans="1:6" x14ac:dyDescent="0.25">
      <c r="A100" s="12" t="s">
        <v>282</v>
      </c>
      <c r="B100" s="4">
        <v>50</v>
      </c>
    </row>
    <row r="101" spans="1:6" x14ac:dyDescent="0.25">
      <c r="A101" s="12" t="s">
        <v>283</v>
      </c>
      <c r="B101" s="4">
        <v>70</v>
      </c>
    </row>
    <row r="102" spans="1:6" x14ac:dyDescent="0.25">
      <c r="A102" s="12" t="s">
        <v>111</v>
      </c>
      <c r="B102" s="4">
        <v>90</v>
      </c>
    </row>
    <row r="103" spans="1:6" ht="13.8" thickBot="1" x14ac:dyDescent="0.3">
      <c r="A103" s="3"/>
      <c r="B103" s="3"/>
      <c r="F103" s="19"/>
    </row>
    <row r="104" spans="1:6" ht="13.8" thickBot="1" x14ac:dyDescent="0.3">
      <c r="A104" t="s">
        <v>163</v>
      </c>
      <c r="B104" s="48"/>
    </row>
    <row r="105" spans="1:6" x14ac:dyDescent="0.25">
      <c r="B105" s="3"/>
    </row>
    <row r="106" spans="1:6" x14ac:dyDescent="0.25">
      <c r="B106" s="3"/>
    </row>
    <row r="107" spans="1:6" x14ac:dyDescent="0.25">
      <c r="A107" s="21" t="s">
        <v>113</v>
      </c>
      <c r="B107" s="21"/>
      <c r="C107" s="21"/>
      <c r="D107" s="21"/>
      <c r="E107" s="2"/>
    </row>
    <row r="108" spans="1:6" x14ac:dyDescent="0.25">
      <c r="A108" t="s">
        <v>298</v>
      </c>
    </row>
    <row r="109" spans="1:6" x14ac:dyDescent="0.25">
      <c r="A109" t="s">
        <v>112</v>
      </c>
    </row>
    <row r="110" spans="1:6" ht="13.8" thickBot="1" x14ac:dyDescent="0.3"/>
    <row r="111" spans="1:6" ht="13.8" thickBot="1" x14ac:dyDescent="0.3">
      <c r="A111" t="s">
        <v>166</v>
      </c>
      <c r="B111" s="48"/>
      <c r="C111" t="s">
        <v>167</v>
      </c>
    </row>
    <row r="113" spans="1:3" x14ac:dyDescent="0.25">
      <c r="A113" s="6" t="s">
        <v>114</v>
      </c>
      <c r="B113" s="6"/>
      <c r="C113" s="6"/>
    </row>
    <row r="114" spans="1:3" x14ac:dyDescent="0.25">
      <c r="A114" t="s">
        <v>115</v>
      </c>
    </row>
    <row r="115" spans="1:3" x14ac:dyDescent="0.25">
      <c r="A115" t="s">
        <v>116</v>
      </c>
    </row>
    <row r="116" spans="1:3" x14ac:dyDescent="0.25">
      <c r="A116" t="s">
        <v>117</v>
      </c>
    </row>
    <row r="118" spans="1:3" x14ac:dyDescent="0.25">
      <c r="A118" s="16" t="s">
        <v>118</v>
      </c>
      <c r="B118" s="16" t="s">
        <v>44</v>
      </c>
    </row>
    <row r="119" spans="1:3" x14ac:dyDescent="0.25">
      <c r="A119" s="4" t="s">
        <v>119</v>
      </c>
      <c r="B119" s="4">
        <v>0</v>
      </c>
    </row>
    <row r="120" spans="1:3" x14ac:dyDescent="0.25">
      <c r="A120" s="4" t="s">
        <v>284</v>
      </c>
      <c r="B120" s="4">
        <v>25</v>
      </c>
    </row>
    <row r="121" spans="1:3" x14ac:dyDescent="0.25">
      <c r="A121" s="4" t="s">
        <v>285</v>
      </c>
      <c r="B121" s="4">
        <v>50</v>
      </c>
    </row>
    <row r="122" spans="1:3" x14ac:dyDescent="0.25">
      <c r="A122" s="4" t="s">
        <v>286</v>
      </c>
      <c r="B122" s="4">
        <v>75</v>
      </c>
    </row>
    <row r="123" spans="1:3" x14ac:dyDescent="0.25">
      <c r="A123" s="4" t="s">
        <v>120</v>
      </c>
      <c r="B123" s="4">
        <v>100</v>
      </c>
    </row>
    <row r="124" spans="1:3" ht="13.8" thickBot="1" x14ac:dyDescent="0.3"/>
    <row r="125" spans="1:3" ht="13.8" thickBot="1" x14ac:dyDescent="0.3">
      <c r="A125" t="s">
        <v>304</v>
      </c>
      <c r="B125" s="54"/>
      <c r="C125" s="19"/>
    </row>
    <row r="127" spans="1:3" x14ac:dyDescent="0.25">
      <c r="A127" s="16" t="s">
        <v>232</v>
      </c>
      <c r="B127" s="16" t="s">
        <v>44</v>
      </c>
    </row>
    <row r="128" spans="1:3" x14ac:dyDescent="0.25">
      <c r="A128" s="9" t="s">
        <v>233</v>
      </c>
      <c r="B128" s="9">
        <v>0</v>
      </c>
    </row>
    <row r="129" spans="1:2" x14ac:dyDescent="0.25">
      <c r="A129" s="9" t="s">
        <v>121</v>
      </c>
      <c r="B129" s="9">
        <v>50</v>
      </c>
    </row>
    <row r="130" spans="1:2" x14ac:dyDescent="0.25">
      <c r="A130" t="s">
        <v>122</v>
      </c>
    </row>
    <row r="131" spans="1:2" x14ac:dyDescent="0.25">
      <c r="A131" t="s">
        <v>123</v>
      </c>
    </row>
    <row r="132" spans="1:2" x14ac:dyDescent="0.25">
      <c r="A132" t="s">
        <v>124</v>
      </c>
    </row>
    <row r="133" spans="1:2" ht="13.8" thickBot="1" x14ac:dyDescent="0.3"/>
    <row r="134" spans="1:2" ht="13.8" thickBot="1" x14ac:dyDescent="0.3">
      <c r="A134" t="s">
        <v>234</v>
      </c>
      <c r="B134" s="54"/>
    </row>
    <row r="136" spans="1:2" x14ac:dyDescent="0.25">
      <c r="A136" t="s">
        <v>168</v>
      </c>
      <c r="B136" s="9">
        <f>B125+B134</f>
        <v>0</v>
      </c>
    </row>
    <row r="139" spans="1:2" x14ac:dyDescent="0.25">
      <c r="A139" s="21" t="s">
        <v>125</v>
      </c>
      <c r="B139" s="2"/>
    </row>
    <row r="140" spans="1:2" x14ac:dyDescent="0.25">
      <c r="A140" t="s">
        <v>126</v>
      </c>
    </row>
    <row r="141" spans="1:2" x14ac:dyDescent="0.25">
      <c r="A141" s="16" t="s">
        <v>127</v>
      </c>
      <c r="B141" s="20" t="s">
        <v>44</v>
      </c>
    </row>
    <row r="142" spans="1:2" x14ac:dyDescent="0.25">
      <c r="A142" s="4" t="s">
        <v>128</v>
      </c>
      <c r="B142" s="10">
        <v>10</v>
      </c>
    </row>
    <row r="143" spans="1:2" x14ac:dyDescent="0.25">
      <c r="A143" s="4" t="s">
        <v>129</v>
      </c>
      <c r="B143" s="10">
        <v>20</v>
      </c>
    </row>
    <row r="144" spans="1:2" x14ac:dyDescent="0.25">
      <c r="A144" s="4" t="s">
        <v>130</v>
      </c>
      <c r="B144" s="10">
        <v>30</v>
      </c>
    </row>
    <row r="145" spans="1:2" x14ac:dyDescent="0.25">
      <c r="A145" s="4" t="s">
        <v>131</v>
      </c>
      <c r="B145" s="10">
        <v>40</v>
      </c>
    </row>
    <row r="146" spans="1:2" x14ac:dyDescent="0.25">
      <c r="A146" s="4" t="s">
        <v>132</v>
      </c>
      <c r="B146" s="10">
        <v>60</v>
      </c>
    </row>
    <row r="147" spans="1:2" x14ac:dyDescent="0.25">
      <c r="A147" s="4" t="s">
        <v>133</v>
      </c>
      <c r="B147" s="10">
        <v>80</v>
      </c>
    </row>
    <row r="148" spans="1:2" x14ac:dyDescent="0.25">
      <c r="A148" s="4" t="s">
        <v>134</v>
      </c>
      <c r="B148" s="10">
        <v>100</v>
      </c>
    </row>
    <row r="149" spans="1:2" ht="13.8" thickBot="1" x14ac:dyDescent="0.3"/>
    <row r="150" spans="1:2" ht="13.8" thickBot="1" x14ac:dyDescent="0.3">
      <c r="A150" t="s">
        <v>169</v>
      </c>
      <c r="B150" s="48"/>
    </row>
  </sheetData>
  <sheetProtection algorithmName="SHA-512" hashValue="LyUI/kwQD14gT1PLED9ACAfOY69t2uiEyTnsZleuxFqXejx6t2w2NF4LD+mF+Hu7b57XU+l/A+JFPbJFLOmMpw==" saltValue="yBo0GTN1e0VitXnyBWKtzw==" spinCount="100000" sheet="1" selectLockedCells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L29"/>
  <sheetViews>
    <sheetView workbookViewId="0">
      <selection activeCell="C4" sqref="C4"/>
    </sheetView>
  </sheetViews>
  <sheetFormatPr defaultColWidth="9.109375" defaultRowHeight="13.2" x14ac:dyDescent="0.25"/>
  <cols>
    <col min="1" max="1" width="14.5546875" style="25" customWidth="1"/>
    <col min="2" max="2" width="40.77734375" style="25" bestFit="1" customWidth="1"/>
    <col min="3" max="3" width="11.88671875" style="28" customWidth="1"/>
    <col min="4" max="4" width="11" style="31" customWidth="1"/>
    <col min="5" max="16384" width="9.109375" style="25"/>
  </cols>
  <sheetData>
    <row r="1" spans="1:5" ht="17.399999999999999" x14ac:dyDescent="0.3">
      <c r="A1" s="26" t="s">
        <v>172</v>
      </c>
    </row>
    <row r="3" spans="1:5" ht="13.8" thickBot="1" x14ac:dyDescent="0.3">
      <c r="A3" s="27" t="s">
        <v>0</v>
      </c>
    </row>
    <row r="4" spans="1:5" ht="16.2" thickBot="1" x14ac:dyDescent="0.3">
      <c r="B4" s="25" t="s">
        <v>33</v>
      </c>
      <c r="C4" s="53"/>
      <c r="D4" s="35" t="s">
        <v>34</v>
      </c>
      <c r="E4" s="25" t="s">
        <v>149</v>
      </c>
    </row>
    <row r="5" spans="1:5" x14ac:dyDescent="0.25">
      <c r="B5" s="25" t="s">
        <v>37</v>
      </c>
      <c r="C5" s="29">
        <f>C4*400*3</f>
        <v>0</v>
      </c>
      <c r="D5" s="35" t="s">
        <v>35</v>
      </c>
      <c r="E5" s="25" t="s">
        <v>36</v>
      </c>
    </row>
    <row r="6" spans="1:5" x14ac:dyDescent="0.25">
      <c r="D6" s="35"/>
    </row>
    <row r="7" spans="1:5" ht="13.8" thickBot="1" x14ac:dyDescent="0.3">
      <c r="A7" s="27" t="s">
        <v>1</v>
      </c>
      <c r="D7" s="35"/>
    </row>
    <row r="8" spans="1:5" ht="13.8" thickBot="1" x14ac:dyDescent="0.3">
      <c r="B8" s="25" t="s">
        <v>2</v>
      </c>
      <c r="C8" s="48"/>
      <c r="D8" s="35" t="s">
        <v>22</v>
      </c>
    </row>
    <row r="9" spans="1:5" x14ac:dyDescent="0.25">
      <c r="B9" s="25" t="s">
        <v>3</v>
      </c>
      <c r="C9" s="30">
        <f>'2. Bomen'!F16</f>
        <v>0</v>
      </c>
      <c r="D9" s="35" t="s">
        <v>4</v>
      </c>
      <c r="E9" s="25" t="s">
        <v>244</v>
      </c>
    </row>
    <row r="10" spans="1:5" x14ac:dyDescent="0.25">
      <c r="B10" s="25" t="s">
        <v>5</v>
      </c>
      <c r="C10" s="29">
        <f>C9*1600</f>
        <v>0</v>
      </c>
      <c r="D10" s="35" t="s">
        <v>6</v>
      </c>
      <c r="E10" s="25" t="s">
        <v>7</v>
      </c>
    </row>
    <row r="11" spans="1:5" x14ac:dyDescent="0.25">
      <c r="D11" s="35"/>
    </row>
    <row r="12" spans="1:5" ht="13.8" thickBot="1" x14ac:dyDescent="0.3">
      <c r="A12" s="27" t="s">
        <v>8</v>
      </c>
      <c r="D12" s="35"/>
    </row>
    <row r="13" spans="1:5" ht="13.8" thickBot="1" x14ac:dyDescent="0.3">
      <c r="B13" s="25" t="s">
        <v>9</v>
      </c>
      <c r="C13" s="48"/>
      <c r="D13" s="35" t="s">
        <v>10</v>
      </c>
    </row>
    <row r="14" spans="1:5" x14ac:dyDescent="0.25">
      <c r="B14" s="25" t="s">
        <v>11</v>
      </c>
      <c r="C14" s="45">
        <f>'3. Struiken'!F15</f>
        <v>0</v>
      </c>
      <c r="D14" s="35" t="s">
        <v>12</v>
      </c>
      <c r="E14" s="25" t="s">
        <v>243</v>
      </c>
    </row>
    <row r="15" spans="1:5" x14ac:dyDescent="0.25">
      <c r="B15" s="25" t="s">
        <v>13</v>
      </c>
      <c r="C15" s="29">
        <f>C14*1600</f>
        <v>0</v>
      </c>
      <c r="D15" s="35" t="s">
        <v>14</v>
      </c>
      <c r="E15" s="25" t="s">
        <v>15</v>
      </c>
    </row>
    <row r="16" spans="1:5" x14ac:dyDescent="0.25">
      <c r="D16" s="35"/>
    </row>
    <row r="17" spans="1:12" ht="13.8" thickBot="1" x14ac:dyDescent="0.3">
      <c r="A17" s="27" t="s">
        <v>152</v>
      </c>
      <c r="D17" s="35"/>
    </row>
    <row r="18" spans="1:12" ht="13.8" thickBot="1" x14ac:dyDescent="0.3">
      <c r="B18" s="25" t="s">
        <v>16</v>
      </c>
      <c r="C18" s="78"/>
      <c r="D18" s="35" t="s">
        <v>17</v>
      </c>
    </row>
    <row r="19" spans="1:12" ht="13.8" thickBot="1" x14ac:dyDescent="0.3">
      <c r="B19" s="25" t="s">
        <v>18</v>
      </c>
      <c r="C19" s="28">
        <f>C18*4*0.5</f>
        <v>0</v>
      </c>
      <c r="D19" s="35" t="s">
        <v>19</v>
      </c>
      <c r="F19" s="37" t="s">
        <v>241</v>
      </c>
      <c r="G19" s="37"/>
      <c r="H19" s="37"/>
      <c r="I19" s="37"/>
      <c r="J19" s="37"/>
      <c r="K19" s="37"/>
      <c r="L19" s="37"/>
    </row>
    <row r="20" spans="1:12" ht="13.8" thickBot="1" x14ac:dyDescent="0.3">
      <c r="B20" s="25" t="s">
        <v>20</v>
      </c>
      <c r="C20" s="54"/>
      <c r="D20" s="69" t="s">
        <v>240</v>
      </c>
      <c r="F20" s="37" t="s">
        <v>242</v>
      </c>
      <c r="G20" s="37"/>
      <c r="H20" s="37"/>
      <c r="I20" s="37"/>
      <c r="J20" s="37"/>
      <c r="K20" s="37"/>
      <c r="L20" s="37"/>
    </row>
    <row r="21" spans="1:12" ht="13.8" thickBot="1" x14ac:dyDescent="0.3">
      <c r="B21" s="25" t="s">
        <v>303</v>
      </c>
      <c r="C21" s="48"/>
      <c r="D21" s="35" t="s">
        <v>21</v>
      </c>
    </row>
    <row r="22" spans="1:12" x14ac:dyDescent="0.25">
      <c r="B22" s="25" t="s">
        <v>23</v>
      </c>
      <c r="C22" s="30">
        <f>'2. Bomen'!E44</f>
        <v>0</v>
      </c>
      <c r="D22" s="35" t="s">
        <v>24</v>
      </c>
      <c r="E22" s="25" t="s">
        <v>244</v>
      </c>
    </row>
    <row r="23" spans="1:12" x14ac:dyDescent="0.25">
      <c r="B23" s="25" t="s">
        <v>25</v>
      </c>
      <c r="C23" s="45">
        <f>C22*800</f>
        <v>0</v>
      </c>
      <c r="D23" s="35" t="s">
        <v>26</v>
      </c>
      <c r="E23" s="25" t="s">
        <v>229</v>
      </c>
    </row>
    <row r="24" spans="1:12" x14ac:dyDescent="0.25">
      <c r="B24" s="25" t="s">
        <v>148</v>
      </c>
      <c r="C24" s="46">
        <f>C19+C23</f>
        <v>0</v>
      </c>
      <c r="D24" s="31" t="s">
        <v>199</v>
      </c>
      <c r="E24" s="25" t="s">
        <v>200</v>
      </c>
    </row>
    <row r="25" spans="1:12" x14ac:dyDescent="0.25">
      <c r="B25" s="25" t="s">
        <v>147</v>
      </c>
      <c r="C25" s="46">
        <f>(C19*4)+C23</f>
        <v>0</v>
      </c>
      <c r="D25" s="31" t="s">
        <v>202</v>
      </c>
      <c r="E25" s="25" t="s">
        <v>201</v>
      </c>
    </row>
    <row r="26" spans="1:12" x14ac:dyDescent="0.25">
      <c r="B26" s="25" t="s">
        <v>203</v>
      </c>
      <c r="C26" s="46">
        <f>IF(C20=1,C25,C24)</f>
        <v>0</v>
      </c>
      <c r="D26" s="31" t="s">
        <v>210</v>
      </c>
    </row>
    <row r="27" spans="1:12" x14ac:dyDescent="0.25">
      <c r="C27" s="29"/>
    </row>
    <row r="28" spans="1:12" x14ac:dyDescent="0.25">
      <c r="A28" s="27" t="s">
        <v>27</v>
      </c>
      <c r="C28" s="29"/>
    </row>
    <row r="29" spans="1:12" x14ac:dyDescent="0.25">
      <c r="B29" s="25" t="s">
        <v>204</v>
      </c>
      <c r="C29" s="29">
        <f>C5+C10+C15+C26</f>
        <v>0</v>
      </c>
    </row>
  </sheetData>
  <sheetProtection algorithmName="SHA-512" hashValue="X2IdQMHzelSDyJIKTYgMIRBz5sTav67hSd81hSYKhoW9xo+EUHTQjl41q3JphWy/V5L+QPchRpDInglBiRJ7YA==" saltValue="dP6or1WwdG12WyveER/Xqw==" spinCount="100000" sheet="1" objects="1" scenarios="1" selectLockedCells="1"/>
  <protectedRanges>
    <protectedRange sqref="C4 C8:C9 C13:C14 C18 C21:C22" name="Bereik1"/>
  </protectedRange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D37"/>
  <sheetViews>
    <sheetView workbookViewId="0">
      <selection activeCell="B3" sqref="B3"/>
    </sheetView>
  </sheetViews>
  <sheetFormatPr defaultRowHeight="13.2" x14ac:dyDescent="0.25"/>
  <cols>
    <col min="1" max="1" width="45.109375" customWidth="1"/>
    <col min="2" max="2" width="21.109375" customWidth="1"/>
    <col min="3" max="3" width="9.109375" customWidth="1"/>
  </cols>
  <sheetData>
    <row r="1" spans="1:3" ht="17.399999999999999" x14ac:dyDescent="0.3">
      <c r="A1" s="65" t="s">
        <v>170</v>
      </c>
      <c r="B1" s="66"/>
    </row>
    <row r="3" spans="1:3" x14ac:dyDescent="0.25">
      <c r="A3" t="s">
        <v>235</v>
      </c>
      <c r="B3" s="4">
        <f>'1. Info'!B4</f>
        <v>0</v>
      </c>
    </row>
    <row r="4" spans="1:3" x14ac:dyDescent="0.25">
      <c r="A4" t="s">
        <v>237</v>
      </c>
      <c r="B4" s="57">
        <f>'1. Info'!B5</f>
        <v>0</v>
      </c>
    </row>
    <row r="5" spans="1:3" x14ac:dyDescent="0.25">
      <c r="A5" t="s">
        <v>236</v>
      </c>
      <c r="B5" s="4">
        <f>'1. Info'!B6</f>
        <v>0</v>
      </c>
    </row>
    <row r="6" spans="1:3" x14ac:dyDescent="0.25">
      <c r="C6" s="3"/>
    </row>
    <row r="7" spans="1:3" x14ac:dyDescent="0.25">
      <c r="A7" t="s">
        <v>238</v>
      </c>
    </row>
    <row r="8" spans="1:3" x14ac:dyDescent="0.25">
      <c r="A8" s="4">
        <f>'1. Info'!B8</f>
        <v>0</v>
      </c>
    </row>
    <row r="9" spans="1:3" x14ac:dyDescent="0.25">
      <c r="A9" s="4">
        <f>'1. Info'!B9</f>
        <v>0</v>
      </c>
    </row>
    <row r="10" spans="1:3" x14ac:dyDescent="0.25">
      <c r="A10" s="4">
        <f>'1. Info'!B10</f>
        <v>0</v>
      </c>
    </row>
    <row r="11" spans="1:3" x14ac:dyDescent="0.25">
      <c r="A11" s="4">
        <f>'1. Info'!B11</f>
        <v>0</v>
      </c>
      <c r="C11" s="3"/>
    </row>
    <row r="13" spans="1:3" x14ac:dyDescent="0.25">
      <c r="A13" s="40" t="s">
        <v>135</v>
      </c>
      <c r="B13" s="68" t="s">
        <v>136</v>
      </c>
    </row>
    <row r="14" spans="1:3" x14ac:dyDescent="0.25">
      <c r="A14" t="s">
        <v>0</v>
      </c>
      <c r="B14" s="4">
        <f>'5. Biomassa'!C5</f>
        <v>0</v>
      </c>
    </row>
    <row r="15" spans="1:3" x14ac:dyDescent="0.25">
      <c r="A15" t="s">
        <v>1</v>
      </c>
      <c r="B15" s="4">
        <f>'5. Biomassa'!C10</f>
        <v>0</v>
      </c>
    </row>
    <row r="16" spans="1:3" x14ac:dyDescent="0.25">
      <c r="A16" t="s">
        <v>8</v>
      </c>
      <c r="B16" s="57">
        <f>'5. Biomassa'!C15</f>
        <v>0</v>
      </c>
    </row>
    <row r="17" spans="1:4" ht="13.8" thickBot="1" x14ac:dyDescent="0.3">
      <c r="A17" t="s">
        <v>152</v>
      </c>
      <c r="B17" s="57">
        <f>'5. Biomassa'!C26</f>
        <v>0</v>
      </c>
    </row>
    <row r="18" spans="1:4" ht="18" thickBot="1" x14ac:dyDescent="0.35">
      <c r="A18" s="67" t="s">
        <v>247</v>
      </c>
      <c r="B18" s="75">
        <f>SUM(B14:B17)</f>
        <v>0</v>
      </c>
    </row>
    <row r="19" spans="1:4" x14ac:dyDescent="0.25">
      <c r="A19" s="6"/>
      <c r="B19" s="23"/>
    </row>
    <row r="20" spans="1:4" x14ac:dyDescent="0.25">
      <c r="A20" s="40" t="s">
        <v>137</v>
      </c>
      <c r="B20" s="68" t="s">
        <v>44</v>
      </c>
      <c r="C20" s="76" t="s">
        <v>262</v>
      </c>
    </row>
    <row r="21" spans="1:4" x14ac:dyDescent="0.25">
      <c r="A21" t="s">
        <v>182</v>
      </c>
      <c r="B21" s="4">
        <f>'2. Bomen'!C77</f>
        <v>0</v>
      </c>
      <c r="C21" s="76">
        <v>200</v>
      </c>
    </row>
    <row r="22" spans="1:4" x14ac:dyDescent="0.25">
      <c r="A22" t="s">
        <v>183</v>
      </c>
      <c r="B22" s="4">
        <f>'2. Bomen'!D110</f>
        <v>0</v>
      </c>
      <c r="C22" s="76" t="s">
        <v>263</v>
      </c>
      <c r="D22" s="22" t="s">
        <v>264</v>
      </c>
    </row>
    <row r="23" spans="1:4" x14ac:dyDescent="0.25">
      <c r="A23" t="s">
        <v>184</v>
      </c>
      <c r="B23" s="4">
        <f>'2. Bomen'!C126</f>
        <v>0</v>
      </c>
      <c r="C23" s="76">
        <v>150</v>
      </c>
    </row>
    <row r="24" spans="1:4" x14ac:dyDescent="0.25">
      <c r="A24" t="s">
        <v>187</v>
      </c>
      <c r="B24" s="4">
        <f>'3. Struiken'!C46</f>
        <v>0</v>
      </c>
      <c r="C24" s="76">
        <v>200</v>
      </c>
    </row>
    <row r="25" spans="1:4" x14ac:dyDescent="0.25">
      <c r="A25" t="s">
        <v>138</v>
      </c>
      <c r="B25" s="4">
        <f>'4. Diversen'!B14</f>
        <v>0</v>
      </c>
      <c r="C25" s="76">
        <v>80</v>
      </c>
    </row>
    <row r="26" spans="1:4" x14ac:dyDescent="0.25">
      <c r="A26" t="s">
        <v>191</v>
      </c>
      <c r="B26" s="4">
        <f>'4. Diversen'!B41</f>
        <v>0</v>
      </c>
      <c r="C26" s="76">
        <v>100</v>
      </c>
    </row>
    <row r="27" spans="1:4" x14ac:dyDescent="0.25">
      <c r="A27" t="s">
        <v>139</v>
      </c>
      <c r="B27" s="4">
        <f>'4. Diversen'!B66</f>
        <v>0</v>
      </c>
      <c r="C27" s="76">
        <v>250</v>
      </c>
    </row>
    <row r="28" spans="1:4" x14ac:dyDescent="0.25">
      <c r="A28" t="s">
        <v>140</v>
      </c>
      <c r="B28" s="4">
        <f>'4. Diversen'!B80</f>
        <v>0</v>
      </c>
      <c r="C28" s="76">
        <v>150</v>
      </c>
    </row>
    <row r="29" spans="1:4" x14ac:dyDescent="0.25">
      <c r="A29" t="s">
        <v>141</v>
      </c>
      <c r="B29" s="4">
        <f>'4. Diversen'!B89</f>
        <v>0</v>
      </c>
      <c r="C29" s="76" t="s">
        <v>263</v>
      </c>
      <c r="D29" s="22" t="s">
        <v>264</v>
      </c>
    </row>
    <row r="30" spans="1:4" x14ac:dyDescent="0.25">
      <c r="A30" t="s">
        <v>193</v>
      </c>
      <c r="B30" s="4">
        <f>'4. Diversen'!B104</f>
        <v>0</v>
      </c>
      <c r="C30" s="76">
        <v>90</v>
      </c>
    </row>
    <row r="31" spans="1:4" x14ac:dyDescent="0.25">
      <c r="A31" t="s">
        <v>142</v>
      </c>
      <c r="B31" s="4">
        <f>'4. Diversen'!B111</f>
        <v>0</v>
      </c>
      <c r="C31" s="76">
        <v>100</v>
      </c>
    </row>
    <row r="32" spans="1:4" x14ac:dyDescent="0.25">
      <c r="A32" t="s">
        <v>143</v>
      </c>
      <c r="B32" s="4">
        <f>'4. Diversen'!B136</f>
        <v>0</v>
      </c>
      <c r="C32" s="76">
        <v>150</v>
      </c>
    </row>
    <row r="33" spans="1:3" x14ac:dyDescent="0.25">
      <c r="A33" s="72" t="s">
        <v>144</v>
      </c>
      <c r="B33" s="4">
        <f>'4. Diversen'!B150</f>
        <v>0</v>
      </c>
      <c r="C33" s="76">
        <v>100</v>
      </c>
    </row>
    <row r="34" spans="1:3" s="70" customFormat="1" x14ac:dyDescent="0.25">
      <c r="A34" s="77" t="s">
        <v>177</v>
      </c>
      <c r="B34" s="71">
        <f>B21+B22+B23+B24+B25+B26+B27+B28+B29+B30+B31+B32+B33</f>
        <v>0</v>
      </c>
      <c r="C34" s="76"/>
    </row>
    <row r="35" spans="1:3" ht="13.8" thickBot="1" x14ac:dyDescent="0.3"/>
    <row r="36" spans="1:3" s="24" customFormat="1" ht="18" thickBot="1" x14ac:dyDescent="0.35">
      <c r="A36" s="73" t="s">
        <v>245</v>
      </c>
      <c r="B36" s="74">
        <f>B34/100</f>
        <v>0</v>
      </c>
    </row>
    <row r="37" spans="1:3" x14ac:dyDescent="0.25">
      <c r="A37" s="22" t="s">
        <v>246</v>
      </c>
    </row>
  </sheetData>
  <sheetProtection algorithmName="SHA-512" hashValue="2DmcQSHDZC0U2YGzQ3LYd02fq3GkKxAgIu3umwO3DEnmlwja3nqQs9MKd+jYeIQvPcy15ypO/aNYCc8SCvY+Nw==" saltValue="Hlo0CTTVjhe0pfhtcAcO7A==" spinCount="100000" sheet="1" objects="1" scenarios="1" selectLockedCells="1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38B3CC2439A441A49ECA19B08C899B" ma:contentTypeVersion="12" ma:contentTypeDescription="Een nieuw document maken." ma:contentTypeScope="" ma:versionID="833d1e7522bc5f09328ee568900ad339">
  <xsd:schema xmlns:xsd="http://www.w3.org/2001/XMLSchema" xmlns:xs="http://www.w3.org/2001/XMLSchema" xmlns:p="http://schemas.microsoft.com/office/2006/metadata/properties" xmlns:ns2="4b594857-bfe0-49f8-b90c-4d8a8ce4d0da" xmlns:ns3="8372278c-916a-4be0-987a-6393984f99ca" targetNamespace="http://schemas.microsoft.com/office/2006/metadata/properties" ma:root="true" ma:fieldsID="0021b7282e6af7d89f6e53f65f8c2127" ns2:_="" ns3:_="">
    <xsd:import namespace="4b594857-bfe0-49f8-b90c-4d8a8ce4d0da"/>
    <xsd:import namespace="8372278c-916a-4be0-987a-6393984f99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94857-bfe0-49f8-b90c-4d8a8ce4d0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2278c-916a-4be0-987a-6393984f99c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8B0F8C-1BA5-43BB-A856-07552611628A}">
  <ds:schemaRefs>
    <ds:schemaRef ds:uri="4b594857-bfe0-49f8-b90c-4d8a8ce4d0da"/>
    <ds:schemaRef ds:uri="http://purl.org/dc/terms/"/>
    <ds:schemaRef ds:uri="8372278c-916a-4be0-987a-6393984f99ca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1F76902-061F-4A85-A700-5484B6057D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555330-B3DA-429E-93AB-18F35E7AD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594857-bfe0-49f8-b90c-4d8a8ce4d0da"/>
    <ds:schemaRef ds:uri="8372278c-916a-4be0-987a-6393984f99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1. Info</vt:lpstr>
      <vt:lpstr>2. Bomen</vt:lpstr>
      <vt:lpstr>3. Struiken</vt:lpstr>
      <vt:lpstr>4. Diversen</vt:lpstr>
      <vt:lpstr>5. Biomassa</vt:lpstr>
      <vt:lpstr>6. Totaaloverzicht</vt:lpstr>
    </vt:vector>
  </TitlesOfParts>
  <Company>Helicon Opleidingen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 Margry</dc:creator>
  <cp:lastModifiedBy>Wiet van Bragt</cp:lastModifiedBy>
  <cp:lastPrinted>2017-08-30T14:36:55Z</cp:lastPrinted>
  <dcterms:created xsi:type="dcterms:W3CDTF">2017-06-28T09:32:23Z</dcterms:created>
  <dcterms:modified xsi:type="dcterms:W3CDTF">2020-05-12T15:11:43Z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0x0101007A38B3CC2439A441A49ECA19B08C899B</vt:lpwstr>
  </property>
</Properties>
</file>